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mc:AlternateContent xmlns:mc="http://schemas.openxmlformats.org/markup-compatibility/2006">
    <mc:Choice Requires="x15">
      <x15ac:absPath xmlns:x15ac="http://schemas.microsoft.com/office/spreadsheetml/2010/11/ac" url="W:\Accounting\Pricing - Roy\2027 - Fiscal Year\Pricing Tables\"/>
    </mc:Choice>
  </mc:AlternateContent>
  <xr:revisionPtr revIDLastSave="0" documentId="13_ncr:1_{EAF19DAB-0DDB-40AB-967A-577763D679C0}" xr6:coauthVersionLast="47" xr6:coauthVersionMax="47" xr10:uidLastSave="{00000000-0000-0000-0000-000000000000}"/>
  <bookViews>
    <workbookView xWindow="28680" yWindow="-120" windowWidth="29040" windowHeight="15720" xr2:uid="{00000000-000D-0000-FFFF-FFFF00000000}"/>
  </bookViews>
  <sheets>
    <sheet name="GENERAL APP" sheetId="6" r:id="rId1"/>
    <sheet name="Alcohol Base" sheetId="25" state="hidden" r:id="rId2"/>
    <sheet name="Sheet1" sheetId="24" state="hidden" r:id="rId3"/>
    <sheet name="Dropdown" sheetId="19" state="hidden" r:id="rId4"/>
    <sheet name="Tab # 2 Organic Definition" sheetId="8" r:id="rId5"/>
    <sheet name="Origin Declaration" sheetId="18" r:id="rId6"/>
    <sheet name="Currency" sheetId="9" state="hidden" r:id="rId7"/>
    <sheet name="Freight Point" sheetId="10" state="hidden" r:id="rId8"/>
    <sheet name="Country" sheetId="16" state="hidden" r:id="rId9"/>
    <sheet name="Product Department" sheetId="11" state="hidden" r:id="rId10"/>
    <sheet name="Product Type" sheetId="17" state="hidden" r:id="rId11"/>
    <sheet name="Markup" sheetId="12" state="hidden" r:id="rId12"/>
    <sheet name="Wine Style" sheetId="20" state="hidden" r:id="rId13"/>
    <sheet name="Duty" sheetId="13" state="hidden" r:id="rId14"/>
    <sheet name="Bottle Deposit" sheetId="14" state="hidden" r:id="rId15"/>
    <sheet name="Listing Type" sheetId="15" state="hidden" r:id="rId16"/>
    <sheet name="Region" sheetId="21" state="hidden" r:id="rId17"/>
    <sheet name="Sub Region" sheetId="22" state="hidden" r:id="rId18"/>
    <sheet name="Attributes" sheetId="23" state="hidden" r:id="rId19"/>
  </sheets>
  <externalReferences>
    <externalReference r:id="rId20"/>
  </externalReferences>
  <definedNames>
    <definedName name="_xlnm._FilterDatabase" localSheetId="13" hidden="1">Duty!$A$1:$E$170</definedName>
    <definedName name="_xlnm._FilterDatabase" localSheetId="11" hidden="1">Markup!$A$1:$N$737</definedName>
    <definedName name="Attributes">Attributes!$A$1:$A$8</definedName>
    <definedName name="BottleDeposit">'Bottle Deposit'!$A:$A</definedName>
    <definedName name="Country">Country!$A$1:$A$35</definedName>
    <definedName name="Currency">Currency!$A:$A</definedName>
    <definedName name="deposit">'GENERAL APP'!$AJ$18:$AJ$22</definedName>
    <definedName name="FreightPoint" localSheetId="8">Country!$A:$A</definedName>
    <definedName name="FreightPoint">'Freight Point'!$A:$A</definedName>
    <definedName name="ListingType" localSheetId="15">'Listing Type'!$A:$A</definedName>
    <definedName name="ListingType">'Listing Type'!$A:$A</definedName>
    <definedName name="_xlnm.Print_Area" localSheetId="0">'GENERAL APP'!$A$1:$H$98</definedName>
    <definedName name="_xlnm.Print_Area" localSheetId="5">'Origin Declaration'!$B$1:$H$49,'Origin Declaration'!$K$1:$S$51</definedName>
    <definedName name="_xlnm.Print_Titles" localSheetId="13">Duty!$1:$1</definedName>
    <definedName name="_xlnm.Print_Titles" localSheetId="0">'GENERAL APP'!$1:$3</definedName>
    <definedName name="ProductClass">'Product Type'!$A:$A</definedName>
    <definedName name="ProductType" localSheetId="10">'Product Type'!$A:$A</definedName>
    <definedName name="ProductType">'Product Department'!$A:$A</definedName>
    <definedName name="Region">Region!$A$1:$A$127</definedName>
    <definedName name="Style">'GENERAL APP'!$AC$18:$AC$28</definedName>
    <definedName name="Subregion">'Sub Region'!$A$1:$A$97</definedName>
    <definedName name="Type_of_Application">'Listing Type'!$A:$A</definedName>
    <definedName name="Winestyle">'Wine Style'!$A$1:$A$14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6" i="12" l="1"/>
  <c r="B449" i="12"/>
  <c r="B450" i="12"/>
  <c r="B451" i="12"/>
  <c r="B452" i="12"/>
  <c r="B454" i="12"/>
  <c r="B457" i="12"/>
  <c r="B458" i="12"/>
  <c r="B459" i="12"/>
  <c r="B460" i="12"/>
  <c r="B461" i="12"/>
  <c r="B462" i="12"/>
  <c r="B463" i="12"/>
  <c r="B465" i="12"/>
  <c r="B466" i="12"/>
  <c r="B467" i="12"/>
  <c r="B468" i="12"/>
  <c r="B469" i="12"/>
  <c r="B470" i="12"/>
  <c r="B472" i="12"/>
  <c r="B473" i="12"/>
  <c r="B474" i="12"/>
  <c r="B475" i="12"/>
  <c r="B476" i="12"/>
  <c r="B477" i="12"/>
  <c r="B478" i="12"/>
  <c r="B479" i="12"/>
  <c r="B480" i="12"/>
  <c r="B481" i="12"/>
  <c r="B482" i="12"/>
  <c r="B483" i="12"/>
  <c r="B484" i="12"/>
  <c r="B485" i="12"/>
  <c r="B486" i="12"/>
  <c r="B487" i="12"/>
  <c r="B488" i="12"/>
  <c r="B489" i="12"/>
  <c r="B490" i="12"/>
  <c r="B491" i="12"/>
  <c r="B492" i="12"/>
  <c r="B493" i="12"/>
  <c r="B494" i="12"/>
  <c r="B495" i="12"/>
  <c r="B498" i="12"/>
  <c r="B499" i="12"/>
  <c r="B500" i="12"/>
  <c r="B501" i="12"/>
  <c r="B502" i="12"/>
  <c r="B504" i="12"/>
  <c r="B505" i="12"/>
  <c r="B507" i="12"/>
  <c r="B508" i="12"/>
  <c r="B509" i="12"/>
  <c r="B510" i="12"/>
  <c r="B511" i="12"/>
  <c r="B512" i="12"/>
  <c r="B513" i="12"/>
  <c r="B514" i="12"/>
  <c r="B515" i="12"/>
  <c r="B516" i="12"/>
  <c r="B517" i="12"/>
  <c r="H689" i="12" l="1"/>
  <c r="I689" i="12"/>
  <c r="H29" i="12"/>
  <c r="I29" i="12"/>
  <c r="J29" i="12"/>
  <c r="K29" i="12"/>
  <c r="H650" i="12"/>
  <c r="H578" i="12"/>
  <c r="H506" i="12"/>
  <c r="H434" i="12"/>
  <c r="H362" i="12"/>
  <c r="H290" i="12"/>
  <c r="B659" i="12"/>
  <c r="B660" i="12"/>
  <c r="B661" i="12"/>
  <c r="B658" i="12"/>
  <c r="B587" i="12"/>
  <c r="B588" i="12"/>
  <c r="B589" i="12"/>
  <c r="B586" i="12"/>
  <c r="B443" i="12"/>
  <c r="B444" i="12"/>
  <c r="B445" i="12"/>
  <c r="B442" i="12"/>
  <c r="B371" i="12"/>
  <c r="B372" i="12"/>
  <c r="B373" i="12"/>
  <c r="B370" i="12"/>
  <c r="B299" i="12"/>
  <c r="B300" i="12"/>
  <c r="B301" i="12"/>
  <c r="B298" i="12"/>
  <c r="B214" i="12"/>
  <c r="B215" i="12"/>
  <c r="B216" i="12"/>
  <c r="B217" i="12"/>
  <c r="B213" i="12"/>
  <c r="H219" i="12"/>
  <c r="H220" i="12"/>
  <c r="H221" i="12"/>
  <c r="H589" i="12"/>
  <c r="H588" i="12"/>
  <c r="H587" i="12"/>
  <c r="H586" i="12"/>
  <c r="H585" i="12"/>
  <c r="B585" i="12"/>
  <c r="H584" i="12"/>
  <c r="B584" i="12"/>
  <c r="H583" i="12"/>
  <c r="B583" i="12"/>
  <c r="H582" i="12"/>
  <c r="B582" i="12"/>
  <c r="H581" i="12"/>
  <c r="B581" i="12"/>
  <c r="H580" i="12"/>
  <c r="B580" i="12"/>
  <c r="H579" i="12"/>
  <c r="B579" i="12"/>
  <c r="H577" i="12"/>
  <c r="B577" i="12"/>
  <c r="H576" i="12"/>
  <c r="B576" i="12"/>
  <c r="H575" i="12"/>
  <c r="H574" i="12"/>
  <c r="B574" i="12"/>
  <c r="H573" i="12"/>
  <c r="B573" i="12"/>
  <c r="H572" i="12"/>
  <c r="B572" i="12"/>
  <c r="H571" i="12"/>
  <c r="B571" i="12"/>
  <c r="H570" i="12"/>
  <c r="B570" i="12"/>
  <c r="H569" i="12"/>
  <c r="H568" i="12"/>
  <c r="H567" i="12"/>
  <c r="B567" i="12"/>
  <c r="H566" i="12"/>
  <c r="B566" i="12"/>
  <c r="H565" i="12"/>
  <c r="B565" i="12"/>
  <c r="H564" i="12"/>
  <c r="B564" i="12"/>
  <c r="H563" i="12"/>
  <c r="B563" i="12"/>
  <c r="H562" i="12"/>
  <c r="B562" i="12"/>
  <c r="H561" i="12"/>
  <c r="B561" i="12"/>
  <c r="H560" i="12"/>
  <c r="B560" i="12"/>
  <c r="H559" i="12"/>
  <c r="B559" i="12"/>
  <c r="H558" i="12"/>
  <c r="B558" i="12"/>
  <c r="H557" i="12"/>
  <c r="B557" i="12"/>
  <c r="H556" i="12"/>
  <c r="B556" i="12"/>
  <c r="H555" i="12"/>
  <c r="B555" i="12"/>
  <c r="H554" i="12"/>
  <c r="B554" i="12"/>
  <c r="H553" i="12"/>
  <c r="B553" i="12"/>
  <c r="H552" i="12"/>
  <c r="B552" i="12"/>
  <c r="H551" i="12"/>
  <c r="B551" i="12"/>
  <c r="H550" i="12"/>
  <c r="B550" i="12"/>
  <c r="H549" i="12"/>
  <c r="B549" i="12"/>
  <c r="H548" i="12"/>
  <c r="B548" i="12"/>
  <c r="H547" i="12"/>
  <c r="B547" i="12"/>
  <c r="H546" i="12"/>
  <c r="B546" i="12"/>
  <c r="H545" i="12"/>
  <c r="B545" i="12"/>
  <c r="H544" i="12"/>
  <c r="B544" i="12"/>
  <c r="H543" i="12"/>
  <c r="H542" i="12"/>
  <c r="B542" i="12"/>
  <c r="H541" i="12"/>
  <c r="B541" i="12"/>
  <c r="H540" i="12"/>
  <c r="B540" i="12"/>
  <c r="H539" i="12"/>
  <c r="B539" i="12"/>
  <c r="H538" i="12"/>
  <c r="B538" i="12"/>
  <c r="H537" i="12"/>
  <c r="B537" i="12"/>
  <c r="H536" i="12"/>
  <c r="H535" i="12"/>
  <c r="B535" i="12"/>
  <c r="H534" i="12"/>
  <c r="B534" i="12"/>
  <c r="H533" i="12"/>
  <c r="B533" i="12"/>
  <c r="H532" i="12"/>
  <c r="B532" i="12"/>
  <c r="H531" i="12"/>
  <c r="B531" i="12"/>
  <c r="H530" i="12"/>
  <c r="B530" i="12"/>
  <c r="H529" i="12"/>
  <c r="B529" i="12"/>
  <c r="H528" i="12"/>
  <c r="H527" i="12"/>
  <c r="H526" i="12"/>
  <c r="B526" i="12"/>
  <c r="H525" i="12"/>
  <c r="H524" i="12"/>
  <c r="B524" i="12"/>
  <c r="H523" i="12"/>
  <c r="B523" i="12"/>
  <c r="H522" i="12"/>
  <c r="B522" i="12"/>
  <c r="H521" i="12"/>
  <c r="B521" i="12"/>
  <c r="H520" i="12"/>
  <c r="H519" i="12"/>
  <c r="H518" i="12"/>
  <c r="B518" i="12"/>
  <c r="H517" i="12"/>
  <c r="H516" i="12"/>
  <c r="H515" i="12"/>
  <c r="H514" i="12"/>
  <c r="H513" i="12"/>
  <c r="H512" i="12"/>
  <c r="H511" i="12"/>
  <c r="H510" i="12"/>
  <c r="H509" i="12"/>
  <c r="H508" i="12"/>
  <c r="H507" i="12"/>
  <c r="H505" i="12"/>
  <c r="H504" i="12"/>
  <c r="H503" i="12"/>
  <c r="H502" i="12"/>
  <c r="H501" i="12"/>
  <c r="H500" i="12"/>
  <c r="H499" i="12"/>
  <c r="H498" i="12"/>
  <c r="H497" i="12"/>
  <c r="H496" i="12"/>
  <c r="H495" i="12"/>
  <c r="H494" i="12"/>
  <c r="H493" i="12"/>
  <c r="H492" i="12"/>
  <c r="H491" i="12"/>
  <c r="H490" i="12"/>
  <c r="H489" i="12"/>
  <c r="H488" i="12"/>
  <c r="H487" i="12"/>
  <c r="H486" i="12"/>
  <c r="H485" i="12"/>
  <c r="H484" i="12"/>
  <c r="H483" i="12"/>
  <c r="H482" i="12"/>
  <c r="H481" i="12"/>
  <c r="H480" i="12"/>
  <c r="H479" i="12"/>
  <c r="H478" i="12"/>
  <c r="H477" i="12"/>
  <c r="H476" i="12"/>
  <c r="H475" i="12"/>
  <c r="H474" i="12"/>
  <c r="H473" i="12"/>
  <c r="H472" i="12"/>
  <c r="H471" i="12"/>
  <c r="H470" i="12"/>
  <c r="H469" i="12"/>
  <c r="H468" i="12"/>
  <c r="H467" i="12"/>
  <c r="H466" i="12"/>
  <c r="H465" i="12"/>
  <c r="H464" i="12"/>
  <c r="H463" i="12"/>
  <c r="H462" i="12"/>
  <c r="H461" i="12"/>
  <c r="H460" i="12"/>
  <c r="H459" i="12"/>
  <c r="H458" i="12"/>
  <c r="H457" i="12"/>
  <c r="H456" i="12"/>
  <c r="H455" i="12"/>
  <c r="H454" i="12"/>
  <c r="H453" i="12"/>
  <c r="H452" i="12"/>
  <c r="H451" i="12"/>
  <c r="H450" i="12"/>
  <c r="H449" i="12"/>
  <c r="H448" i="12"/>
  <c r="H447" i="12"/>
  <c r="H446" i="12"/>
  <c r="H445" i="12"/>
  <c r="H444" i="12"/>
  <c r="H443" i="12"/>
  <c r="H442" i="12"/>
  <c r="H441" i="12"/>
  <c r="B441" i="12"/>
  <c r="H440" i="12"/>
  <c r="B440" i="12"/>
  <c r="H439" i="12"/>
  <c r="B439" i="12"/>
  <c r="H438" i="12"/>
  <c r="B438" i="12"/>
  <c r="H437" i="12"/>
  <c r="B437" i="12"/>
  <c r="H436" i="12"/>
  <c r="B436" i="12"/>
  <c r="H435" i="12"/>
  <c r="B435" i="12"/>
  <c r="H433" i="12"/>
  <c r="B433" i="12"/>
  <c r="H432" i="12"/>
  <c r="B432" i="12"/>
  <c r="H431" i="12"/>
  <c r="H430" i="12"/>
  <c r="B430" i="12"/>
  <c r="H429" i="12"/>
  <c r="B429" i="12"/>
  <c r="H428" i="12"/>
  <c r="B428" i="12"/>
  <c r="H427" i="12"/>
  <c r="B427" i="12"/>
  <c r="H426" i="12"/>
  <c r="B426" i="12"/>
  <c r="H425" i="12"/>
  <c r="H424" i="12"/>
  <c r="H423" i="12"/>
  <c r="B423" i="12"/>
  <c r="H422" i="12"/>
  <c r="B422" i="12"/>
  <c r="H421" i="12"/>
  <c r="B421" i="12"/>
  <c r="H420" i="12"/>
  <c r="B420" i="12"/>
  <c r="H419" i="12"/>
  <c r="B419" i="12"/>
  <c r="H418" i="12"/>
  <c r="B418" i="12"/>
  <c r="H417" i="12"/>
  <c r="B417" i="12"/>
  <c r="H416" i="12"/>
  <c r="B416" i="12"/>
  <c r="H415" i="12"/>
  <c r="B415" i="12"/>
  <c r="H414" i="12"/>
  <c r="B414" i="12"/>
  <c r="H413" i="12"/>
  <c r="B413" i="12"/>
  <c r="H412" i="12"/>
  <c r="B412" i="12"/>
  <c r="H411" i="12"/>
  <c r="B411" i="12"/>
  <c r="H410" i="12"/>
  <c r="B410" i="12"/>
  <c r="H409" i="12"/>
  <c r="B409" i="12"/>
  <c r="H408" i="12"/>
  <c r="B408" i="12"/>
  <c r="H407" i="12"/>
  <c r="B407" i="12"/>
  <c r="H406" i="12"/>
  <c r="B406" i="12"/>
  <c r="H405" i="12"/>
  <c r="B405" i="12"/>
  <c r="H404" i="12"/>
  <c r="B404" i="12"/>
  <c r="H403" i="12"/>
  <c r="B403" i="12"/>
  <c r="H402" i="12"/>
  <c r="B402" i="12"/>
  <c r="H401" i="12"/>
  <c r="B401" i="12"/>
  <c r="H400" i="12"/>
  <c r="B400" i="12"/>
  <c r="H399" i="12"/>
  <c r="H398" i="12"/>
  <c r="B398" i="12"/>
  <c r="H397" i="12"/>
  <c r="B397" i="12"/>
  <c r="H396" i="12"/>
  <c r="B396" i="12"/>
  <c r="H395" i="12"/>
  <c r="B395" i="12"/>
  <c r="H394" i="12"/>
  <c r="B394" i="12"/>
  <c r="H393" i="12"/>
  <c r="B393" i="12"/>
  <c r="H392" i="12"/>
  <c r="H391" i="12"/>
  <c r="B391" i="12"/>
  <c r="H390" i="12"/>
  <c r="B390" i="12"/>
  <c r="H389" i="12"/>
  <c r="B389" i="12"/>
  <c r="H388" i="12"/>
  <c r="B388" i="12"/>
  <c r="H387" i="12"/>
  <c r="B387" i="12"/>
  <c r="H386" i="12"/>
  <c r="B386" i="12"/>
  <c r="H385" i="12"/>
  <c r="B385" i="12"/>
  <c r="H384" i="12"/>
  <c r="H383" i="12"/>
  <c r="H382" i="12"/>
  <c r="B382" i="12"/>
  <c r="H381" i="12"/>
  <c r="H380" i="12"/>
  <c r="B380" i="12"/>
  <c r="H379" i="12"/>
  <c r="B379" i="12"/>
  <c r="H378" i="12"/>
  <c r="B378" i="12"/>
  <c r="H377" i="12"/>
  <c r="B377" i="12"/>
  <c r="H376" i="12"/>
  <c r="H375" i="12"/>
  <c r="H374" i="12"/>
  <c r="B374" i="12"/>
  <c r="H373" i="12"/>
  <c r="H372" i="12"/>
  <c r="H371" i="12"/>
  <c r="H370" i="12"/>
  <c r="H369" i="12"/>
  <c r="B369" i="12"/>
  <c r="H368" i="12"/>
  <c r="B368" i="12"/>
  <c r="H367" i="12"/>
  <c r="B367" i="12"/>
  <c r="H366" i="12"/>
  <c r="B366" i="12"/>
  <c r="H365" i="12"/>
  <c r="B365" i="12"/>
  <c r="H364" i="12"/>
  <c r="B364" i="12"/>
  <c r="H363" i="12"/>
  <c r="B363" i="12"/>
  <c r="H361" i="12"/>
  <c r="B361" i="12"/>
  <c r="H360" i="12"/>
  <c r="B360" i="12"/>
  <c r="H359" i="12"/>
  <c r="B359" i="12"/>
  <c r="H358" i="12"/>
  <c r="B358" i="12"/>
  <c r="H357" i="12"/>
  <c r="B357" i="12"/>
  <c r="H356" i="12"/>
  <c r="B356" i="12"/>
  <c r="H355" i="12"/>
  <c r="B355" i="12"/>
  <c r="H354" i="12"/>
  <c r="B354" i="12"/>
  <c r="H353" i="12"/>
  <c r="B353" i="12"/>
  <c r="H352" i="12"/>
  <c r="B352" i="12"/>
  <c r="H351" i="12"/>
  <c r="B351" i="12"/>
  <c r="H350" i="12"/>
  <c r="B350" i="12"/>
  <c r="H349" i="12"/>
  <c r="B349" i="12"/>
  <c r="H348" i="12"/>
  <c r="B348" i="12"/>
  <c r="H347" i="12"/>
  <c r="B347" i="12"/>
  <c r="H346" i="12"/>
  <c r="B346" i="12"/>
  <c r="H345" i="12"/>
  <c r="B345" i="12"/>
  <c r="H344" i="12"/>
  <c r="B344" i="12"/>
  <c r="H343" i="12"/>
  <c r="B343" i="12"/>
  <c r="H342" i="12"/>
  <c r="B342" i="12"/>
  <c r="H341" i="12"/>
  <c r="B341" i="12"/>
  <c r="H340" i="12"/>
  <c r="B340" i="12"/>
  <c r="H339" i="12"/>
  <c r="B339" i="12"/>
  <c r="H338" i="12"/>
  <c r="B338" i="12"/>
  <c r="H337" i="12"/>
  <c r="B337" i="12"/>
  <c r="H336" i="12"/>
  <c r="B336" i="12"/>
  <c r="H335" i="12"/>
  <c r="B335" i="12"/>
  <c r="H334" i="12"/>
  <c r="B334" i="12"/>
  <c r="H333" i="12"/>
  <c r="B333" i="12"/>
  <c r="H332" i="12"/>
  <c r="B332" i="12"/>
  <c r="H331" i="12"/>
  <c r="B331" i="12"/>
  <c r="H330" i="12"/>
  <c r="B330" i="12"/>
  <c r="H329" i="12"/>
  <c r="B329" i="12"/>
  <c r="H328" i="12"/>
  <c r="B328" i="12"/>
  <c r="H327" i="12"/>
  <c r="B327" i="12"/>
  <c r="H326" i="12"/>
  <c r="B326" i="12"/>
  <c r="H325" i="12"/>
  <c r="B325" i="12"/>
  <c r="H324" i="12"/>
  <c r="B324" i="12"/>
  <c r="H323" i="12"/>
  <c r="B323" i="12"/>
  <c r="H322" i="12"/>
  <c r="B322" i="12"/>
  <c r="H321" i="12"/>
  <c r="B321" i="12"/>
  <c r="H320" i="12"/>
  <c r="B320" i="12"/>
  <c r="H319" i="12"/>
  <c r="B319" i="12"/>
  <c r="H318" i="12"/>
  <c r="B318" i="12"/>
  <c r="H317" i="12"/>
  <c r="B317" i="12"/>
  <c r="H316" i="12"/>
  <c r="B316" i="12"/>
  <c r="H315" i="12"/>
  <c r="B315" i="12"/>
  <c r="H314" i="12"/>
  <c r="B314" i="12"/>
  <c r="H313" i="12"/>
  <c r="B313" i="12"/>
  <c r="H312" i="12"/>
  <c r="B312" i="12"/>
  <c r="H311" i="12"/>
  <c r="B311" i="12"/>
  <c r="H310" i="12"/>
  <c r="B310" i="12"/>
  <c r="H309" i="12"/>
  <c r="H308" i="12"/>
  <c r="B308" i="12"/>
  <c r="H307" i="12"/>
  <c r="B307" i="12"/>
  <c r="H306" i="12"/>
  <c r="B306" i="12"/>
  <c r="H305" i="12"/>
  <c r="B305" i="12"/>
  <c r="H304" i="12"/>
  <c r="B304" i="12"/>
  <c r="H303" i="12"/>
  <c r="B303" i="12"/>
  <c r="H302" i="12"/>
  <c r="B302" i="12"/>
  <c r="H301" i="12"/>
  <c r="H300" i="12"/>
  <c r="H299" i="12"/>
  <c r="H298" i="12"/>
  <c r="H297" i="12"/>
  <c r="B297" i="12"/>
  <c r="H296" i="12"/>
  <c r="B296" i="12"/>
  <c r="H295" i="12"/>
  <c r="B295" i="12"/>
  <c r="H294" i="12"/>
  <c r="B294" i="12"/>
  <c r="H293" i="12"/>
  <c r="B293" i="12"/>
  <c r="H292" i="12"/>
  <c r="B292" i="12"/>
  <c r="H291" i="12"/>
  <c r="B291" i="12"/>
  <c r="H289" i="12"/>
  <c r="B289" i="12"/>
  <c r="H288" i="12"/>
  <c r="B288" i="12"/>
  <c r="H287" i="12"/>
  <c r="H286" i="12"/>
  <c r="B286" i="12"/>
  <c r="H285" i="12"/>
  <c r="B285" i="12"/>
  <c r="H284" i="12"/>
  <c r="B284" i="12"/>
  <c r="H283" i="12"/>
  <c r="B283" i="12"/>
  <c r="H282" i="12"/>
  <c r="B282" i="12"/>
  <c r="H281" i="12"/>
  <c r="H280" i="12"/>
  <c r="H279" i="12"/>
  <c r="B279" i="12"/>
  <c r="H278" i="12"/>
  <c r="H277" i="12"/>
  <c r="B277" i="12"/>
  <c r="H276" i="12"/>
  <c r="B276" i="12"/>
  <c r="H275" i="12"/>
  <c r="B275" i="12"/>
  <c r="H274" i="12"/>
  <c r="B274" i="12"/>
  <c r="H273" i="12"/>
  <c r="B273" i="12"/>
  <c r="H272" i="12"/>
  <c r="B272" i="12"/>
  <c r="H271" i="12"/>
  <c r="B271" i="12"/>
  <c r="H270" i="12"/>
  <c r="B270" i="12"/>
  <c r="H269" i="12"/>
  <c r="B269" i="12"/>
  <c r="H268" i="12"/>
  <c r="B268" i="12"/>
  <c r="H267" i="12"/>
  <c r="B267" i="12"/>
  <c r="H266" i="12"/>
  <c r="B266" i="12"/>
  <c r="H265" i="12"/>
  <c r="B265" i="12"/>
  <c r="H264" i="12"/>
  <c r="B264" i="12"/>
  <c r="H263" i="12"/>
  <c r="B263" i="12"/>
  <c r="H262" i="12"/>
  <c r="B262" i="12"/>
  <c r="H261" i="12"/>
  <c r="B261" i="12"/>
  <c r="H260" i="12"/>
  <c r="B260" i="12"/>
  <c r="H259" i="12"/>
  <c r="B259" i="12"/>
  <c r="H258" i="12"/>
  <c r="B258" i="12"/>
  <c r="H257" i="12"/>
  <c r="B257" i="12"/>
  <c r="H256" i="12"/>
  <c r="B256" i="12"/>
  <c r="H255" i="12"/>
  <c r="H254" i="12"/>
  <c r="B254" i="12"/>
  <c r="H253" i="12"/>
  <c r="B253" i="12"/>
  <c r="H252" i="12"/>
  <c r="B252" i="12"/>
  <c r="H251" i="12"/>
  <c r="B251" i="12"/>
  <c r="H250" i="12"/>
  <c r="B250" i="12"/>
  <c r="H249" i="12"/>
  <c r="B249" i="12"/>
  <c r="H248" i="12"/>
  <c r="H247" i="12"/>
  <c r="H246" i="12"/>
  <c r="H245" i="12"/>
  <c r="H244" i="12"/>
  <c r="H243" i="12"/>
  <c r="H242" i="12"/>
  <c r="B242" i="12"/>
  <c r="H241" i="12"/>
  <c r="B241" i="12"/>
  <c r="H240" i="12"/>
  <c r="H239" i="12"/>
  <c r="H238" i="12"/>
  <c r="B238" i="12"/>
  <c r="H237" i="12"/>
  <c r="H236" i="12"/>
  <c r="B236" i="12"/>
  <c r="H235" i="12"/>
  <c r="B235" i="12"/>
  <c r="H234" i="12"/>
  <c r="B234" i="12"/>
  <c r="H233" i="12"/>
  <c r="B233" i="12"/>
  <c r="H232" i="12"/>
  <c r="H231" i="12"/>
  <c r="H230" i="12"/>
  <c r="B230" i="12"/>
  <c r="I691" i="12" l="1"/>
  <c r="H691" i="12"/>
  <c r="H727" i="12"/>
  <c r="I727" i="12"/>
  <c r="H721" i="12"/>
  <c r="I721" i="12"/>
  <c r="H709" i="12"/>
  <c r="I709" i="12"/>
  <c r="H48" i="12"/>
  <c r="I47" i="12"/>
  <c r="H47" i="12"/>
  <c r="I46" i="12"/>
  <c r="H46" i="12"/>
  <c r="B133" i="12"/>
  <c r="B135" i="12"/>
  <c r="B136" i="12"/>
  <c r="B137" i="12"/>
  <c r="B138" i="12"/>
  <c r="B140" i="12"/>
  <c r="B145" i="12"/>
  <c r="B146" i="12"/>
  <c r="B147" i="12"/>
  <c r="B151" i="12"/>
  <c r="B152" i="12"/>
  <c r="B153" i="12"/>
  <c r="B154" i="12"/>
  <c r="B155" i="12"/>
  <c r="B156" i="12"/>
  <c r="B157" i="12"/>
  <c r="B158" i="12"/>
  <c r="B159" i="12"/>
  <c r="B161" i="12"/>
  <c r="B162" i="12"/>
  <c r="B163" i="12"/>
  <c r="B164" i="12"/>
  <c r="B165" i="12"/>
  <c r="B166" i="12"/>
  <c r="B168" i="12"/>
  <c r="B169" i="12"/>
  <c r="B170" i="12"/>
  <c r="B171" i="12"/>
  <c r="B172" i="12"/>
  <c r="B173" i="12"/>
  <c r="B174" i="12"/>
  <c r="B175" i="12"/>
  <c r="B176" i="12"/>
  <c r="B177" i="12"/>
  <c r="B179" i="12"/>
  <c r="B180" i="12"/>
  <c r="B181" i="12"/>
  <c r="B182" i="12"/>
  <c r="B183" i="12"/>
  <c r="B184" i="12"/>
  <c r="B185" i="12"/>
  <c r="B186" i="12"/>
  <c r="B188" i="12"/>
  <c r="B189" i="12"/>
  <c r="B190" i="12"/>
  <c r="B191" i="12"/>
  <c r="B192" i="12"/>
  <c r="B193" i="12"/>
  <c r="B194" i="12"/>
  <c r="B197" i="12"/>
  <c r="B198" i="12"/>
  <c r="B199" i="12"/>
  <c r="B200" i="12"/>
  <c r="B201" i="12"/>
  <c r="B203" i="12"/>
  <c r="B204" i="12"/>
  <c r="B205" i="12"/>
  <c r="B206" i="12"/>
  <c r="B207" i="12"/>
  <c r="B209" i="12"/>
  <c r="B210" i="12"/>
  <c r="B211" i="12"/>
  <c r="B212" i="12"/>
  <c r="B208" i="12"/>
  <c r="B131" i="12"/>
  <c r="B601" i="12"/>
  <c r="B602" i="12"/>
  <c r="B603" i="12"/>
  <c r="B604" i="12"/>
  <c r="B605" i="12"/>
  <c r="B606" i="12"/>
  <c r="B607" i="12"/>
  <c r="B609" i="12"/>
  <c r="B610" i="12"/>
  <c r="B611" i="12"/>
  <c r="B612" i="12"/>
  <c r="B613" i="12"/>
  <c r="B614" i="12"/>
  <c r="B616" i="12"/>
  <c r="B617" i="12"/>
  <c r="B618" i="12"/>
  <c r="B619" i="12"/>
  <c r="B620" i="12"/>
  <c r="B621" i="12"/>
  <c r="B622" i="12"/>
  <c r="B623" i="12"/>
  <c r="B624" i="12"/>
  <c r="B625" i="12"/>
  <c r="B626" i="12"/>
  <c r="B627" i="12"/>
  <c r="B628" i="12"/>
  <c r="B629" i="12"/>
  <c r="B630" i="12"/>
  <c r="B631" i="12"/>
  <c r="B632" i="12"/>
  <c r="B633" i="12"/>
  <c r="B634" i="12"/>
  <c r="B635" i="12"/>
  <c r="B636" i="12"/>
  <c r="B637" i="12"/>
  <c r="B638" i="12"/>
  <c r="B639" i="12"/>
  <c r="B642" i="12"/>
  <c r="B643" i="12"/>
  <c r="B644" i="12"/>
  <c r="B645" i="12"/>
  <c r="B646" i="12"/>
  <c r="B648" i="12"/>
  <c r="B649" i="12"/>
  <c r="B651" i="12"/>
  <c r="B652" i="12"/>
  <c r="B653" i="12"/>
  <c r="B654" i="12"/>
  <c r="B655" i="12"/>
  <c r="B656" i="12"/>
  <c r="B657" i="12"/>
  <c r="B593" i="12"/>
  <c r="B594" i="12"/>
  <c r="B595" i="12"/>
  <c r="B596" i="12"/>
  <c r="B598" i="12"/>
  <c r="B590" i="12"/>
  <c r="I27" i="12" l="1"/>
  <c r="J27" i="12"/>
  <c r="K27" i="12"/>
  <c r="H657" i="12" l="1"/>
  <c r="H211" i="12" l="1"/>
  <c r="H210" i="12"/>
  <c r="H218" i="12" l="1"/>
  <c r="H222" i="12"/>
  <c r="H223" i="12"/>
  <c r="H667" i="12" l="1"/>
  <c r="H666" i="12"/>
  <c r="A20" i="6" l="1"/>
  <c r="K6" i="12" l="1"/>
  <c r="J6" i="12"/>
  <c r="I6" i="12"/>
  <c r="K5" i="12"/>
  <c r="J5" i="12"/>
  <c r="I5" i="12"/>
  <c r="H5" i="12"/>
  <c r="K4" i="12"/>
  <c r="J4" i="12"/>
  <c r="I4" i="12"/>
  <c r="K3" i="12"/>
  <c r="J3" i="12"/>
  <c r="I3" i="12"/>
  <c r="H3" i="12"/>
  <c r="K2" i="12"/>
  <c r="J2" i="12"/>
  <c r="I2" i="12"/>
  <c r="H717" i="12"/>
  <c r="H707" i="12"/>
  <c r="H703" i="12"/>
  <c r="H697" i="12"/>
  <c r="H688" i="12"/>
  <c r="H683" i="12"/>
  <c r="H679" i="12"/>
  <c r="H675" i="12"/>
  <c r="H671" i="12"/>
  <c r="H670" i="12"/>
  <c r="H669" i="12"/>
  <c r="H668" i="12"/>
  <c r="H665" i="12"/>
  <c r="H664" i="12"/>
  <c r="H663" i="12"/>
  <c r="H662" i="12"/>
  <c r="H661" i="12"/>
  <c r="H660" i="12"/>
  <c r="H659" i="12"/>
  <c r="H658" i="12"/>
  <c r="H656" i="12"/>
  <c r="H655" i="12"/>
  <c r="H654" i="12"/>
  <c r="H653" i="12"/>
  <c r="H652" i="12"/>
  <c r="H651" i="12"/>
  <c r="H649" i="12"/>
  <c r="H648" i="12"/>
  <c r="H647" i="12"/>
  <c r="H646" i="12"/>
  <c r="H645" i="12"/>
  <c r="H644" i="12"/>
  <c r="H643" i="12"/>
  <c r="H642" i="12"/>
  <c r="H641" i="12"/>
  <c r="H640" i="12"/>
  <c r="H639" i="12"/>
  <c r="H638" i="12"/>
  <c r="H637" i="12"/>
  <c r="H636" i="12"/>
  <c r="H635" i="12"/>
  <c r="H634" i="12"/>
  <c r="H633" i="12"/>
  <c r="H632" i="12"/>
  <c r="H631" i="12"/>
  <c r="H630" i="12"/>
  <c r="H629" i="12"/>
  <c r="H628" i="12"/>
  <c r="H627" i="12"/>
  <c r="H626" i="12"/>
  <c r="H625" i="12"/>
  <c r="H624" i="12"/>
  <c r="H623" i="12"/>
  <c r="H622" i="12"/>
  <c r="H621" i="12"/>
  <c r="H620" i="12"/>
  <c r="H619" i="12"/>
  <c r="H618" i="12"/>
  <c r="H617" i="12"/>
  <c r="H616" i="12"/>
  <c r="H615" i="12"/>
  <c r="H614" i="12"/>
  <c r="H613" i="12"/>
  <c r="H612" i="12"/>
  <c r="H611" i="12"/>
  <c r="H610" i="12"/>
  <c r="H609" i="12"/>
  <c r="H608" i="12"/>
  <c r="H607" i="12"/>
  <c r="H606" i="12"/>
  <c r="H605" i="12"/>
  <c r="H604" i="12"/>
  <c r="H603" i="12"/>
  <c r="H602" i="12"/>
  <c r="H601" i="12"/>
  <c r="H600" i="12"/>
  <c r="H599" i="12"/>
  <c r="H598" i="12"/>
  <c r="H597" i="12"/>
  <c r="H596" i="12"/>
  <c r="H595" i="12"/>
  <c r="H594" i="12"/>
  <c r="H593" i="12"/>
  <c r="H592" i="12"/>
  <c r="H591" i="12"/>
  <c r="H590" i="12"/>
  <c r="H229" i="12"/>
  <c r="H228" i="12"/>
  <c r="H227" i="12"/>
  <c r="H226" i="12"/>
  <c r="H225" i="12"/>
  <c r="H224" i="12"/>
  <c r="H208" i="12"/>
  <c r="H217" i="12"/>
  <c r="H216" i="12"/>
  <c r="H215" i="12"/>
  <c r="H214" i="12"/>
  <c r="H213" i="12"/>
  <c r="H212" i="12"/>
  <c r="H209"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27" i="12" s="1"/>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68" i="12" s="1"/>
  <c r="I130" i="12"/>
  <c r="H130" i="12"/>
  <c r="I129" i="12"/>
  <c r="H129" i="12"/>
  <c r="H123" i="12"/>
  <c r="I116" i="12"/>
  <c r="H116" i="12"/>
  <c r="I112" i="12"/>
  <c r="H112" i="12"/>
  <c r="I103" i="12"/>
  <c r="H103" i="12"/>
  <c r="H99" i="12"/>
  <c r="I95" i="12"/>
  <c r="H95" i="12"/>
  <c r="I90" i="12"/>
  <c r="I89" i="12"/>
  <c r="H89" i="12"/>
  <c r="I88" i="12"/>
  <c r="I87" i="12"/>
  <c r="I86" i="12"/>
  <c r="I85" i="12"/>
  <c r="H85" i="12"/>
  <c r="I84" i="12"/>
  <c r="I83" i="12"/>
  <c r="I82" i="12"/>
  <c r="I81" i="12"/>
  <c r="H81" i="12"/>
  <c r="I80" i="12"/>
  <c r="I79" i="12"/>
  <c r="I78" i="12"/>
  <c r="I77" i="12"/>
  <c r="H77" i="12"/>
  <c r="I76" i="12"/>
  <c r="I75" i="12"/>
  <c r="I74" i="12"/>
  <c r="I73" i="12"/>
  <c r="H73" i="12"/>
  <c r="I72" i="12"/>
  <c r="I71" i="12"/>
  <c r="I70" i="12"/>
  <c r="I69" i="12"/>
  <c r="H69" i="12"/>
  <c r="I68" i="12"/>
  <c r="I67" i="12"/>
  <c r="I66" i="12"/>
  <c r="I65" i="12"/>
  <c r="H65" i="12"/>
  <c r="I64" i="12"/>
  <c r="I63" i="12"/>
  <c r="I62" i="12"/>
  <c r="I61" i="12"/>
  <c r="H61" i="12"/>
  <c r="I60" i="12"/>
  <c r="I59" i="12"/>
  <c r="I58" i="12"/>
  <c r="I57" i="12"/>
  <c r="H57" i="12"/>
  <c r="I56" i="12"/>
  <c r="I55" i="12"/>
  <c r="I54" i="12"/>
  <c r="I53" i="12"/>
  <c r="H53" i="12"/>
  <c r="I52" i="12"/>
  <c r="I51" i="12"/>
  <c r="I50" i="12"/>
  <c r="I49" i="12"/>
  <c r="H49" i="12"/>
  <c r="I48" i="12"/>
  <c r="I44" i="12"/>
  <c r="I43" i="12"/>
  <c r="H43" i="12"/>
  <c r="I42" i="12"/>
  <c r="I41" i="12"/>
  <c r="I40" i="12"/>
  <c r="I39" i="12"/>
  <c r="H39" i="12"/>
  <c r="I38" i="12"/>
  <c r="I37" i="12"/>
  <c r="I36" i="12"/>
  <c r="I35" i="12"/>
  <c r="H35" i="12"/>
  <c r="I34" i="12"/>
  <c r="I33" i="12"/>
  <c r="I32" i="12"/>
  <c r="K31" i="12"/>
  <c r="J31" i="12"/>
  <c r="I31" i="12"/>
  <c r="H31" i="12"/>
  <c r="K30" i="12"/>
  <c r="J30" i="12"/>
  <c r="I30" i="12"/>
  <c r="H30" i="12"/>
  <c r="K28" i="12"/>
  <c r="J28" i="12"/>
  <c r="I28" i="12"/>
  <c r="H28" i="12"/>
  <c r="K26" i="12"/>
  <c r="J26" i="12"/>
  <c r="I26" i="12"/>
  <c r="H26" i="12"/>
  <c r="K25" i="12"/>
  <c r="J25" i="12"/>
  <c r="I25" i="12"/>
  <c r="H25" i="12"/>
  <c r="K24" i="12"/>
  <c r="J24" i="12"/>
  <c r="I24" i="12"/>
  <c r="H24" i="12"/>
  <c r="K23" i="12"/>
  <c r="J23" i="12"/>
  <c r="I23" i="12"/>
  <c r="H23" i="12"/>
  <c r="K22" i="12"/>
  <c r="J22" i="12"/>
  <c r="I22" i="12"/>
  <c r="H22" i="12"/>
  <c r="K20" i="12"/>
  <c r="J20" i="12"/>
  <c r="I20" i="12"/>
  <c r="H20" i="12"/>
  <c r="K19" i="12"/>
  <c r="J19" i="12"/>
  <c r="I19" i="12"/>
  <c r="H19" i="12"/>
  <c r="K18" i="12"/>
  <c r="J18" i="12"/>
  <c r="I18" i="12"/>
  <c r="H18" i="12"/>
  <c r="K17" i="12"/>
  <c r="J17" i="12"/>
  <c r="I17" i="12"/>
  <c r="H17" i="12"/>
  <c r="K16" i="12"/>
  <c r="J16" i="12"/>
  <c r="I16" i="12"/>
  <c r="H16" i="12"/>
  <c r="K15" i="12"/>
  <c r="J15" i="12"/>
  <c r="I15" i="12"/>
  <c r="H15" i="12"/>
  <c r="K14" i="12"/>
  <c r="J14" i="12"/>
  <c r="I14" i="12"/>
  <c r="I725" i="12" s="1"/>
  <c r="H14" i="12"/>
  <c r="H726" i="12" s="1"/>
  <c r="K13" i="12"/>
  <c r="J13" i="12"/>
  <c r="I13" i="12"/>
  <c r="H13" i="12"/>
  <c r="K12" i="12"/>
  <c r="J12" i="12"/>
  <c r="I12" i="12"/>
  <c r="H12" i="12"/>
  <c r="K11" i="12"/>
  <c r="J11" i="12"/>
  <c r="I11" i="12"/>
  <c r="H11" i="12"/>
  <c r="K10" i="12"/>
  <c r="J10" i="12"/>
  <c r="I10" i="12"/>
  <c r="H10" i="12"/>
  <c r="K9" i="12"/>
  <c r="J9" i="12"/>
  <c r="I9" i="12"/>
  <c r="H9" i="12"/>
  <c r="K8" i="12"/>
  <c r="J8" i="12"/>
  <c r="I8" i="12"/>
  <c r="H8" i="12"/>
  <c r="I99" i="12" l="1"/>
  <c r="I123" i="12"/>
  <c r="I671" i="12"/>
  <c r="I675" i="12"/>
  <c r="I679" i="12"/>
  <c r="I683" i="12"/>
  <c r="I688" i="12"/>
  <c r="I697" i="12"/>
  <c r="I703" i="12"/>
  <c r="I707" i="12"/>
  <c r="I713" i="12"/>
  <c r="I717" i="12"/>
  <c r="I722" i="12"/>
  <c r="I730" i="12"/>
  <c r="H722" i="12"/>
  <c r="H32" i="12"/>
  <c r="H36" i="12"/>
  <c r="H40" i="12"/>
  <c r="H44" i="12"/>
  <c r="H50" i="12"/>
  <c r="H54" i="12"/>
  <c r="H58" i="12"/>
  <c r="H62" i="12"/>
  <c r="H66" i="12"/>
  <c r="H70" i="12"/>
  <c r="H74" i="12"/>
  <c r="H78" i="12"/>
  <c r="H82" i="12"/>
  <c r="H86" i="12"/>
  <c r="H90" i="12"/>
  <c r="H96" i="12"/>
  <c r="H100" i="12"/>
  <c r="H106" i="12"/>
  <c r="H113" i="12"/>
  <c r="H117" i="12"/>
  <c r="H672" i="12"/>
  <c r="H676" i="12"/>
  <c r="H680" i="12"/>
  <c r="H684" i="12"/>
  <c r="H693" i="12"/>
  <c r="H698" i="12"/>
  <c r="H704" i="12"/>
  <c r="H708" i="12"/>
  <c r="H714" i="12"/>
  <c r="H718" i="12"/>
  <c r="H723" i="12"/>
  <c r="H731" i="12"/>
  <c r="H713" i="12"/>
  <c r="I96" i="12"/>
  <c r="I100" i="12"/>
  <c r="I106" i="12"/>
  <c r="I113" i="12"/>
  <c r="I117" i="12"/>
  <c r="I672" i="12"/>
  <c r="I676" i="12"/>
  <c r="I680" i="12"/>
  <c r="I684" i="12"/>
  <c r="I693" i="12"/>
  <c r="I698" i="12"/>
  <c r="I704" i="12"/>
  <c r="I708" i="12"/>
  <c r="I714" i="12"/>
  <c r="I718" i="12"/>
  <c r="I723" i="12"/>
  <c r="I731" i="12"/>
  <c r="H730" i="12"/>
  <c r="H33" i="12"/>
  <c r="H37" i="12"/>
  <c r="H41" i="12"/>
  <c r="H51" i="12"/>
  <c r="H55" i="12"/>
  <c r="H59" i="12"/>
  <c r="H63" i="12"/>
  <c r="H67" i="12"/>
  <c r="H71" i="12"/>
  <c r="H75" i="12"/>
  <c r="H79" i="12"/>
  <c r="H83" i="12"/>
  <c r="H87" i="12"/>
  <c r="H91" i="12"/>
  <c r="H97" i="12"/>
  <c r="H101" i="12"/>
  <c r="H107" i="12"/>
  <c r="H114" i="12"/>
  <c r="H118" i="12"/>
  <c r="H673" i="12"/>
  <c r="H677" i="12"/>
  <c r="H681" i="12"/>
  <c r="H685" i="12"/>
  <c r="H695" i="12"/>
  <c r="H700" i="12"/>
  <c r="H705" i="12"/>
  <c r="H710" i="12"/>
  <c r="H715" i="12"/>
  <c r="H719" i="12"/>
  <c r="H725" i="12"/>
  <c r="H2" i="12"/>
  <c r="H4" i="12"/>
  <c r="H6" i="12"/>
  <c r="I91" i="12"/>
  <c r="I97" i="12"/>
  <c r="I101" i="12"/>
  <c r="I107" i="12"/>
  <c r="I114" i="12"/>
  <c r="I118" i="12"/>
  <c r="I673" i="12"/>
  <c r="I677" i="12"/>
  <c r="I681" i="12"/>
  <c r="I685" i="12"/>
  <c r="I695" i="12"/>
  <c r="I700" i="12"/>
  <c r="I705" i="12"/>
  <c r="I710" i="12"/>
  <c r="I715" i="12"/>
  <c r="I719" i="12"/>
  <c r="H38" i="12"/>
  <c r="H52" i="12"/>
  <c r="H60" i="12"/>
  <c r="H64" i="12"/>
  <c r="H72" i="12"/>
  <c r="H76" i="12"/>
  <c r="H80" i="12"/>
  <c r="H84" i="12"/>
  <c r="H88" i="12"/>
  <c r="H94" i="12"/>
  <c r="H98" i="12"/>
  <c r="H102" i="12"/>
  <c r="H108" i="12"/>
  <c r="H115" i="12"/>
  <c r="H122" i="12"/>
  <c r="H674" i="12"/>
  <c r="H678" i="12"/>
  <c r="H682" i="12"/>
  <c r="H686" i="12"/>
  <c r="H696" i="12"/>
  <c r="H702" i="12"/>
  <c r="H706" i="12"/>
  <c r="H712" i="12"/>
  <c r="H716" i="12"/>
  <c r="H720" i="12"/>
  <c r="H111" i="12"/>
  <c r="H127" i="12"/>
  <c r="H120" i="12"/>
  <c r="H104" i="12"/>
  <c r="H126" i="12"/>
  <c r="H119" i="12"/>
  <c r="H128" i="12"/>
  <c r="H109" i="12"/>
  <c r="H105" i="12"/>
  <c r="H93" i="12"/>
  <c r="H125" i="12"/>
  <c r="H121" i="12"/>
  <c r="H110" i="12"/>
  <c r="H92" i="12"/>
  <c r="H699" i="12"/>
  <c r="H694" i="12"/>
  <c r="H711" i="12"/>
  <c r="H687" i="12"/>
  <c r="H692" i="12"/>
  <c r="H733" i="12"/>
  <c r="H734" i="12"/>
  <c r="H732" i="12"/>
  <c r="H724" i="12"/>
  <c r="H729" i="12"/>
  <c r="H728" i="12"/>
  <c r="H124" i="12"/>
  <c r="H34" i="12"/>
  <c r="H42" i="12"/>
  <c r="H56" i="12"/>
  <c r="I126" i="12"/>
  <c r="I119" i="12"/>
  <c r="I111" i="12"/>
  <c r="I93" i="12"/>
  <c r="I121" i="12"/>
  <c r="I92" i="12"/>
  <c r="I110" i="12"/>
  <c r="I127" i="12"/>
  <c r="I120" i="12"/>
  <c r="I104" i="12"/>
  <c r="I128" i="12"/>
  <c r="I109" i="12"/>
  <c r="I105" i="12"/>
  <c r="I125" i="12"/>
  <c r="I699" i="12"/>
  <c r="I694" i="12"/>
  <c r="I711" i="12"/>
  <c r="I687" i="12"/>
  <c r="I692" i="12"/>
  <c r="I734" i="12"/>
  <c r="I733" i="12"/>
  <c r="I732" i="12"/>
  <c r="I724" i="12"/>
  <c r="I729" i="12"/>
  <c r="I124" i="12"/>
  <c r="I728" i="12"/>
  <c r="I94" i="12"/>
  <c r="I98" i="12"/>
  <c r="I102" i="12"/>
  <c r="I108" i="12"/>
  <c r="I115" i="12"/>
  <c r="I122" i="12"/>
  <c r="I674" i="12"/>
  <c r="I678" i="12"/>
  <c r="I682" i="12"/>
  <c r="I686" i="12"/>
  <c r="I696" i="12"/>
  <c r="I702" i="12"/>
  <c r="I706" i="12"/>
  <c r="I712" i="12"/>
  <c r="I716" i="12"/>
  <c r="I720" i="12"/>
  <c r="I726" i="12"/>
  <c r="M16" i="6"/>
  <c r="N16" i="6" l="1"/>
  <c r="Q20" i="6" l="1"/>
  <c r="Q49" i="6" l="1"/>
  <c r="N49" i="6"/>
  <c r="M49" i="6"/>
  <c r="Q48" i="6"/>
  <c r="Q47" i="6"/>
  <c r="Q46" i="6"/>
  <c r="Q44" i="6"/>
  <c r="N44" i="6"/>
  <c r="M44" i="6"/>
  <c r="Q43" i="6"/>
  <c r="P43" i="6"/>
  <c r="O43" i="6"/>
  <c r="N43" i="6"/>
  <c r="M43" i="6"/>
  <c r="Q42" i="6"/>
  <c r="R44" i="6" l="1"/>
  <c r="S43" i="6"/>
  <c r="R49" i="6"/>
  <c r="R43" i="6"/>
  <c r="P20" i="6" l="1"/>
  <c r="A28" i="6" s="1"/>
  <c r="AC21" i="6" l="1"/>
  <c r="AC22" i="6"/>
  <c r="AC24" i="6"/>
  <c r="AC26" i="6"/>
  <c r="AC27" i="6"/>
  <c r="AC28" i="6"/>
  <c r="AJ19" i="6" l="1"/>
  <c r="AJ20" i="6"/>
  <c r="AJ21" i="6"/>
  <c r="AJ22" i="6"/>
  <c r="AJ18" i="6"/>
  <c r="AC18" i="6" l="1"/>
  <c r="AC20" i="6"/>
  <c r="AC19" i="6"/>
  <c r="M35" i="6" l="1"/>
  <c r="E36" i="6" l="1"/>
  <c r="M27" i="6"/>
  <c r="N27" i="6" s="1"/>
  <c r="N24" i="6"/>
  <c r="O24" i="6" s="1"/>
  <c r="L17" i="6"/>
  <c r="M18" i="6" s="1"/>
  <c r="M21" i="6"/>
  <c r="N30" i="6" s="1"/>
  <c r="M19" i="6"/>
  <c r="M17" i="6"/>
  <c r="M22" i="6" l="1"/>
  <c r="N22" i="6" s="1"/>
  <c r="S24" i="6"/>
  <c r="Q28" i="6"/>
  <c r="L18" i="6"/>
  <c r="M30" i="6" l="1"/>
  <c r="M41" i="6"/>
  <c r="O41" i="6"/>
  <c r="O42" i="6" s="1"/>
  <c r="N41" i="6"/>
  <c r="P41" i="6"/>
  <c r="P42" i="6" s="1"/>
  <c r="S42" i="6" s="1"/>
  <c r="S50" i="6" s="1"/>
  <c r="N28" i="6"/>
  <c r="Q24" i="6"/>
  <c r="R24" i="6"/>
  <c r="M24" i="6" s="1"/>
  <c r="P24" i="6"/>
  <c r="M32" i="6"/>
  <c r="O28" i="6" l="1"/>
  <c r="N25" i="6"/>
  <c r="N47" i="6"/>
  <c r="N46" i="6"/>
  <c r="M47" i="6"/>
  <c r="M46" i="6"/>
  <c r="N48" i="6"/>
  <c r="N42" i="6"/>
  <c r="M48" i="6"/>
  <c r="M42" i="6"/>
  <c r="M26" i="6"/>
  <c r="M28" i="6" s="1"/>
  <c r="M29" i="6" s="1"/>
  <c r="R46" i="6" l="1"/>
  <c r="R47" i="6"/>
  <c r="R48" i="6"/>
  <c r="R42" i="6"/>
  <c r="N26" i="6"/>
  <c r="P28" i="6"/>
  <c r="O29" i="6" l="1"/>
  <c r="N29" i="6" s="1"/>
  <c r="N31" i="6" s="1"/>
  <c r="M31" i="6" s="1"/>
  <c r="R50" i="6"/>
  <c r="R51" i="6" s="1"/>
  <c r="M33" i="6" l="1"/>
  <c r="M34" i="6" s="1"/>
  <c r="M36" i="6" l="1"/>
  <c r="C21" i="6" s="1"/>
  <c r="M4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LeGrow, Roy</author>
  </authors>
  <commentList>
    <comment ref="M29" authorId="0" shapeId="0" xr:uid="{00000000-0006-0000-0000-000001000000}">
      <text>
        <r>
          <rPr>
            <b/>
            <sz val="9"/>
            <color indexed="81"/>
            <rFont val="Tahoma"/>
            <family val="2"/>
          </rPr>
          <t>LeGrow, Roy:</t>
        </r>
        <r>
          <rPr>
            <sz val="9"/>
            <color indexed="81"/>
            <rFont val="Tahoma"/>
            <family val="2"/>
          </rPr>
          <t xml:space="preserve">
Trunc function added
</t>
        </r>
      </text>
    </comment>
  </commentList>
</comments>
</file>

<file path=xl/sharedStrings.xml><?xml version="1.0" encoding="utf-8"?>
<sst xmlns="http://schemas.openxmlformats.org/spreadsheetml/2006/main" count="2147" uniqueCount="1836">
  <si>
    <t>Agent Informatiom:</t>
  </si>
  <si>
    <t>Product Information:</t>
  </si>
  <si>
    <t>Product Name:</t>
  </si>
  <si>
    <t>Currency Used:</t>
  </si>
  <si>
    <t>Bottle size (ml):</t>
  </si>
  <si>
    <t>Case Weight (kg):</t>
  </si>
  <si>
    <t>Case Width (cm):</t>
  </si>
  <si>
    <t>Case Height (cm):</t>
  </si>
  <si>
    <t>Case Length (cm):</t>
  </si>
  <si>
    <t>Name</t>
  </si>
  <si>
    <t>Tel:</t>
  </si>
  <si>
    <t>Fax:</t>
  </si>
  <si>
    <t>Email:</t>
  </si>
  <si>
    <t>Email</t>
  </si>
  <si>
    <t>Name:</t>
  </si>
  <si>
    <t>Percentage of Alcohol:</t>
  </si>
  <si>
    <t>Product Availability Date:</t>
  </si>
  <si>
    <t>Yes</t>
  </si>
  <si>
    <t>No</t>
  </si>
  <si>
    <t>UPC ( EAN) Code:</t>
  </si>
  <si>
    <t>SCC Code:</t>
  </si>
  <si>
    <t>Pallet Tie:</t>
  </si>
  <si>
    <t>Pallet High:</t>
  </si>
  <si>
    <t>Product Packaging Type:</t>
  </si>
  <si>
    <t>Shipping Case Packaging Type:</t>
  </si>
  <si>
    <t>Packaging Types</t>
  </si>
  <si>
    <t>Glass</t>
  </si>
  <si>
    <t>Plastic</t>
  </si>
  <si>
    <t>Other</t>
  </si>
  <si>
    <t>Shipping Case Packaging Type</t>
  </si>
  <si>
    <t>Wooden Cases</t>
  </si>
  <si>
    <t>Cardboard Cases</t>
  </si>
  <si>
    <t>1.</t>
  </si>
  <si>
    <t>2.</t>
  </si>
  <si>
    <t>%</t>
  </si>
  <si>
    <t>Sweetness Code:</t>
  </si>
  <si>
    <t>Supplier Information:</t>
  </si>
  <si>
    <t>Address for Payment of Invoices:</t>
  </si>
  <si>
    <t>Name and Address of National Agent:</t>
  </si>
  <si>
    <t>Sweetness Codes</t>
  </si>
  <si>
    <t>03 - Medium</t>
  </si>
  <si>
    <t>01 - Very Dry</t>
  </si>
  <si>
    <t>02 - Dry</t>
  </si>
  <si>
    <t>04 - Sweet</t>
  </si>
  <si>
    <t>05 - Very Sweet</t>
  </si>
  <si>
    <t>Aluminum Cans</t>
  </si>
  <si>
    <t>Ceramic/Porcelain</t>
  </si>
  <si>
    <t>Bag/Carton</t>
  </si>
  <si>
    <t>Canada-VQA</t>
  </si>
  <si>
    <t>Canada-Light</t>
  </si>
  <si>
    <t>France-Bordeaux-Medoc</t>
  </si>
  <si>
    <t>France-Bordeaux-Haut Medoc</t>
  </si>
  <si>
    <t>France-Bordeaux-Pauillac</t>
  </si>
  <si>
    <t>France-Bordeaux-Graves</t>
  </si>
  <si>
    <t>France-Bordeaux-Pomerol</t>
  </si>
  <si>
    <t>France-Bordeaux-Sauternes</t>
  </si>
  <si>
    <t>France-Bordeaux-Other</t>
  </si>
  <si>
    <t>France-Bordeaux-Vin de Table</t>
  </si>
  <si>
    <t>France-Champagne</t>
  </si>
  <si>
    <t>France-Alsace</t>
  </si>
  <si>
    <t>Australia-Wst Aus-Perth Hills</t>
  </si>
  <si>
    <t>Australia-Tasmania-Hobart</t>
  </si>
  <si>
    <t>Australia-Sth Wales-Swan Hill</t>
  </si>
  <si>
    <t>Australia-Sth Wales-Murray Dlg</t>
  </si>
  <si>
    <t>Australia-Sth Wales-Canberra</t>
  </si>
  <si>
    <t>Australia-Sth Wales-Hilltops</t>
  </si>
  <si>
    <t>Australia-Sth Wales-Riverina</t>
  </si>
  <si>
    <t>Australia-Sth Wales-Shoalhaven</t>
  </si>
  <si>
    <t>Australia-Sth Wales-Cowra</t>
  </si>
  <si>
    <t>Australia-Sth Wales-Orange</t>
  </si>
  <si>
    <t>Australia-Victoria-Heathcote</t>
  </si>
  <si>
    <t>Australia-Victoria-Sunbury</t>
  </si>
  <si>
    <t>France-Bordeaux-Margaux</t>
  </si>
  <si>
    <t>France-Bordeaux-Barsac</t>
  </si>
  <si>
    <t>France-Bordeaux-Fronsac</t>
  </si>
  <si>
    <t>France-Bordeaux-Listrac</t>
  </si>
  <si>
    <t>France-Bordeaux-Moulis</t>
  </si>
  <si>
    <t>France-Bordeaux-Pessac Leognan</t>
  </si>
  <si>
    <t>France-Bordeaux-Cotes de Bourg</t>
  </si>
  <si>
    <t>Hierarchy</t>
  </si>
  <si>
    <t>Fortified Wine-Other Fortified</t>
  </si>
  <si>
    <t>Listing Types:</t>
  </si>
  <si>
    <t>New Product</t>
  </si>
  <si>
    <t>Size Extension</t>
  </si>
  <si>
    <t>Exchange</t>
  </si>
  <si>
    <t>Type of Application:</t>
  </si>
  <si>
    <t>Fortified Wine-Sherry</t>
  </si>
  <si>
    <t xml:space="preserve">Fortified Wine-Vermouth-Dry </t>
  </si>
  <si>
    <t xml:space="preserve">Fortified Wine-Vermouth-Sweet </t>
  </si>
  <si>
    <t>Fortified Wine-Apertif</t>
  </si>
  <si>
    <t>Fortified Wine-Madeira</t>
  </si>
  <si>
    <t>Table Wine-White</t>
  </si>
  <si>
    <t xml:space="preserve">Table Wine-Red </t>
  </si>
  <si>
    <t xml:space="preserve">Table Wine-Rose </t>
  </si>
  <si>
    <t xml:space="preserve">Table Wine-Fruit </t>
  </si>
  <si>
    <t>Sparkling Wine-Champagne</t>
  </si>
  <si>
    <t xml:space="preserve">Sparkling Wine-&lt;=7% </t>
  </si>
  <si>
    <t xml:space="preserve">Sparkling Wine-&gt;7% </t>
  </si>
  <si>
    <t>Low Alcohol Wine-&gt;7% Sparkling</t>
  </si>
  <si>
    <t>Low Alcohol Wine-White</t>
  </si>
  <si>
    <t xml:space="preserve">Low Alcohol Wine-Red </t>
  </si>
  <si>
    <t>Sacramental-White Wine</t>
  </si>
  <si>
    <t>Sacramental-Red Wine</t>
  </si>
  <si>
    <t>Whiskey - American</t>
  </si>
  <si>
    <t>Whiskey - Bourbon</t>
  </si>
  <si>
    <t>Whiskey - Irish</t>
  </si>
  <si>
    <t>Whisky - Canadian</t>
  </si>
  <si>
    <t>Whisky - Scotch - Blended</t>
  </si>
  <si>
    <t>Brandy</t>
  </si>
  <si>
    <t>Cognac</t>
  </si>
  <si>
    <t>Gin - Flavoured</t>
  </si>
  <si>
    <t>Liqueur</t>
  </si>
  <si>
    <t>Rum - Light</t>
  </si>
  <si>
    <t>Rum -White</t>
  </si>
  <si>
    <t>Tequila - Silver</t>
  </si>
  <si>
    <t>Tequila - White</t>
  </si>
  <si>
    <t>Vodka - Flavoured</t>
  </si>
  <si>
    <t>Vodka - Unflavoured</t>
  </si>
  <si>
    <t>Spirit Cooler</t>
  </si>
  <si>
    <t>Wine Cooler</t>
  </si>
  <si>
    <t>Wine Beverage</t>
  </si>
  <si>
    <t>Cider</t>
  </si>
  <si>
    <t>RTD (Ready to Drink)</t>
  </si>
  <si>
    <t>Import Beer - Cans</t>
  </si>
  <si>
    <t>Import Beer - Bottles</t>
  </si>
  <si>
    <t>Domestic Beer - Cans</t>
  </si>
  <si>
    <t>Domestic Beer - Bottles</t>
  </si>
  <si>
    <t>Merchandise - Wearables</t>
  </si>
  <si>
    <t>Merchandise - Non Wearables</t>
  </si>
  <si>
    <t>Merchandise - Bar Accessories</t>
  </si>
  <si>
    <t>WINES: Grape Variety &amp; Percentages:</t>
  </si>
  <si>
    <t>Address for Sending Purchase Orders:</t>
  </si>
  <si>
    <t>Shelf Life Information:</t>
  </si>
  <si>
    <t>Shelf Life (months):</t>
  </si>
  <si>
    <t>Interpretation of Code:</t>
  </si>
  <si>
    <t>Type of Code:</t>
  </si>
  <si>
    <t>Example of Code:</t>
  </si>
  <si>
    <t>Month</t>
  </si>
  <si>
    <t>Year</t>
  </si>
  <si>
    <t>Title:</t>
  </si>
  <si>
    <t>709-724-2250</t>
  </si>
  <si>
    <t>Date of Application:</t>
  </si>
  <si>
    <t>Category Manager</t>
  </si>
  <si>
    <t xml:space="preserve">Day </t>
  </si>
  <si>
    <t>NLC Contact Information:</t>
  </si>
  <si>
    <t># of Selling Units/Case:</t>
  </si>
  <si>
    <t>Bottles per Selling Unit:</t>
  </si>
  <si>
    <t># Cases per Pallet:</t>
  </si>
  <si>
    <t>Cell:</t>
  </si>
  <si>
    <t>Name and Address of Newfoundland Agent:</t>
  </si>
  <si>
    <t>Final Retail:</t>
  </si>
  <si>
    <t>Freight Terms:</t>
  </si>
  <si>
    <t>FCA (Free Carrier)</t>
  </si>
  <si>
    <t>FOB (Free on Board)</t>
  </si>
  <si>
    <t>CIF (Cost, Insurance and Freight)</t>
  </si>
  <si>
    <t>Supplier Quote per Case:</t>
  </si>
  <si>
    <t>DDU (Delivered Duty Unpaid)</t>
  </si>
  <si>
    <t>Shipping Point:</t>
  </si>
  <si>
    <t>Shipping Location:</t>
  </si>
  <si>
    <t>EXW (Ex-Works/Ex-Cellars)</t>
  </si>
  <si>
    <t>Newfoundland Labrador Liquor Corporation</t>
  </si>
  <si>
    <t>Australia-Sth Aus.-Clare Valley</t>
  </si>
  <si>
    <t>Australia-Sth Aus.-Barossa Vall</t>
  </si>
  <si>
    <t>Australia-Sth Aus.-Eden Valley</t>
  </si>
  <si>
    <t>Australia-Sth Aus.-Adelaide Hll</t>
  </si>
  <si>
    <t>Australia-Sth Aus.-Mclaren Vale</t>
  </si>
  <si>
    <t>Australia-Sth Aus.-Currency Crk</t>
  </si>
  <si>
    <t>Australia-Sth Aus.-Padthaway</t>
  </si>
  <si>
    <t>Australia-Sth Aus.-Langhorne Ck</t>
  </si>
  <si>
    <t>Australia-Sth Aus.-Wrattonbully</t>
  </si>
  <si>
    <t>Australia-Sth Aus.-Mt. Benson</t>
  </si>
  <si>
    <t>Australia-Sth Aus.-Coonawarra</t>
  </si>
  <si>
    <t>Australia-Sth Aus.-Riverland</t>
  </si>
  <si>
    <t>Australia-Sth Aus.-Distrt.Blend</t>
  </si>
  <si>
    <t>Australia-Sth Aus.-Kangaroo Isl</t>
  </si>
  <si>
    <t>Australia-Sth Aus.-Limestone Coast</t>
  </si>
  <si>
    <t>Australia-Wst Aus-Margaret Rvr</t>
  </si>
  <si>
    <t>Australia-Wst Aus-Grt. Southern</t>
  </si>
  <si>
    <t>Australia-Wst Aus-District Blend</t>
  </si>
  <si>
    <t>Australia-Wst Aus-SwanDistrict</t>
  </si>
  <si>
    <t>Australia-Sth Wales-Hunter Vly</t>
  </si>
  <si>
    <t>Australia-Sth Wales-Mudgee</t>
  </si>
  <si>
    <t>Australia-Sth Wales-District Blend</t>
  </si>
  <si>
    <t>Australia-Victoria-Yarra Vly</t>
  </si>
  <si>
    <t>Australia-Victoria-Alpine Vlys</t>
  </si>
  <si>
    <t>Australia-Victoria-King Valley</t>
  </si>
  <si>
    <t>Australia-Victoria-District Blend</t>
  </si>
  <si>
    <t>Australia-Victoria-Rutherglen</t>
  </si>
  <si>
    <t>Australia-Victoria-Bendigo</t>
  </si>
  <si>
    <t>Australia-Victoria-Central Vic</t>
  </si>
  <si>
    <t>Australia-Victoria-Beechworth</t>
  </si>
  <si>
    <t>Australia-Victoria-Strathbogie</t>
  </si>
  <si>
    <t>Australia-Victoria-Grampians</t>
  </si>
  <si>
    <t>Australia-Victoria-Geelong</t>
  </si>
  <si>
    <t>Australia-Victoria-Pyrenees</t>
  </si>
  <si>
    <t>Australia-Capital Territory</t>
  </si>
  <si>
    <t>Australia-Northern Territory</t>
  </si>
  <si>
    <t>Australia-Queensland</t>
  </si>
  <si>
    <t>Australia-Region Blend</t>
  </si>
  <si>
    <t>Argentina-Mendoza</t>
  </si>
  <si>
    <t>Argentina-San Juan</t>
  </si>
  <si>
    <t>Argentina-La Rioja</t>
  </si>
  <si>
    <t>Argentina-Rio Negro</t>
  </si>
  <si>
    <t>Argentina-Salta</t>
  </si>
  <si>
    <t>Argentina-Cafayate</t>
  </si>
  <si>
    <t>Argentina-Region Blend</t>
  </si>
  <si>
    <t>Argentina-Other</t>
  </si>
  <si>
    <t>Austria-Burgenland</t>
  </si>
  <si>
    <t>Austria-Niederosterreich</t>
  </si>
  <si>
    <t>Austria-Steiermark</t>
  </si>
  <si>
    <t>Bulgaria</t>
  </si>
  <si>
    <t>Canada-Non-VQA</t>
  </si>
  <si>
    <t>Canada-BC-Vancouver Island</t>
  </si>
  <si>
    <t>Canada-BC-Fraser Valley</t>
  </si>
  <si>
    <t>Canada-BC-Okanagan Valley</t>
  </si>
  <si>
    <t>Canada-BC-Similkameen Valley</t>
  </si>
  <si>
    <t>Canada -Quebec</t>
  </si>
  <si>
    <t>Canada -Nova Scotia</t>
  </si>
  <si>
    <t>Canada -New Brunswick</t>
  </si>
  <si>
    <t>Canada-Newfoundland</t>
  </si>
  <si>
    <t>Canada -Sparkling</t>
  </si>
  <si>
    <t>Canada-Ontario-Pelee Island</t>
  </si>
  <si>
    <t>Canada-Ontario-Niagara-on-Lake</t>
  </si>
  <si>
    <t>Canada-Ontario-Lake Erie North</t>
  </si>
  <si>
    <t>Chile-Maipo Valley</t>
  </si>
  <si>
    <t>Chile-Rapel Valley</t>
  </si>
  <si>
    <t>Chile-Curico Valley</t>
  </si>
  <si>
    <t>Chile-Maule Valley</t>
  </si>
  <si>
    <t>Chile-Itata Valley</t>
  </si>
  <si>
    <t>Chile-Bio Bio Valley</t>
  </si>
  <si>
    <t>Chile-Central Valley Blend</t>
  </si>
  <si>
    <t>Chile-Aconcagua Valley</t>
  </si>
  <si>
    <t>Chile-Casablanca Valley</t>
  </si>
  <si>
    <t>Chile-Other</t>
  </si>
  <si>
    <t>Chile-Region Blend</t>
  </si>
  <si>
    <t>France-Bordeaux-St Julien</t>
  </si>
  <si>
    <t>France-Bordeaux-St.Estephe</t>
  </si>
  <si>
    <t>France-Bordeaux-St.Emilion</t>
  </si>
  <si>
    <t>France-Bordeaux-AOC</t>
  </si>
  <si>
    <t>France-Bordeaux-Cot.de Castill</t>
  </si>
  <si>
    <t>France-Bordeaux-Entre Deux Mers</t>
  </si>
  <si>
    <t>France-Burgundy-Cot.Chalonnais</t>
  </si>
  <si>
    <t>France-Burgundy-GevryChambertn</t>
  </si>
  <si>
    <t>France-Burgundy-RomaneeVougeot</t>
  </si>
  <si>
    <t>France-Burgundy-Cote de Nuits</t>
  </si>
  <si>
    <t>France-Burgundy-Cote de Beaune</t>
  </si>
  <si>
    <t>France-Burgundy-Chablis</t>
  </si>
  <si>
    <t>France-Burgundy-Bourgogne</t>
  </si>
  <si>
    <t>France-Burgundy-Beaujolais</t>
  </si>
  <si>
    <t>France-Burgundy-Other</t>
  </si>
  <si>
    <t>France-Burgundy-Maconnais</t>
  </si>
  <si>
    <t>France-Loire</t>
  </si>
  <si>
    <t>France-Loire-Muscadet</t>
  </si>
  <si>
    <t>France-Loire-Anjou-Saumur</t>
  </si>
  <si>
    <t>France-Loire-Touraine</t>
  </si>
  <si>
    <t>France-Loire-Sancerre/PouillyF</t>
  </si>
  <si>
    <t>France-Rhone</t>
  </si>
  <si>
    <t>France-Rhone-Cote Rotie</t>
  </si>
  <si>
    <t>France-Rhone-Hermitage/Crozes</t>
  </si>
  <si>
    <t>France-Rhone-Cotx du Tricastin</t>
  </si>
  <si>
    <t>France-Rhone-Chat.Neuf-du-Pape</t>
  </si>
  <si>
    <t>France-Rhone-Gigondas</t>
  </si>
  <si>
    <t>France-Rhone-Vacqueyras</t>
  </si>
  <si>
    <t>France-Vin de Pays</t>
  </si>
  <si>
    <t>France-Jura</t>
  </si>
  <si>
    <t>France-Savoie</t>
  </si>
  <si>
    <t>France-Languedoc-Roussillon-</t>
  </si>
  <si>
    <t>France-Lang.Rouss.-Corbieres</t>
  </si>
  <si>
    <t>France-Lang.Rouss.-Minervois</t>
  </si>
  <si>
    <t>France-Corsica</t>
  </si>
  <si>
    <t>France-Provence</t>
  </si>
  <si>
    <t>France-Southwest/Dordogne</t>
  </si>
  <si>
    <t>Germany-Qualit.-Mosel-Saar</t>
  </si>
  <si>
    <t>Germany-Qualitatswein-Rheingau</t>
  </si>
  <si>
    <t>Germany-Qualit.-Rheinhessen</t>
  </si>
  <si>
    <t>Germany-Qualitatswein-Pfalz</t>
  </si>
  <si>
    <t>Germany-Qualitatswein-Nahe</t>
  </si>
  <si>
    <t>Germany-Qualitatswein-Other</t>
  </si>
  <si>
    <t>Germany-Qualit.-Mittelrhein</t>
  </si>
  <si>
    <t>Germany-Qualit-Hessische-Bergs</t>
  </si>
  <si>
    <t>Germany-Qualitatswein-Baden</t>
  </si>
  <si>
    <t>Germany-Qualitatswein-Franken</t>
  </si>
  <si>
    <t>Germany-Qualit.-Wurttemberg</t>
  </si>
  <si>
    <t>Germany-Qualt.-Ahr</t>
  </si>
  <si>
    <t>Germany-Qualt.-Saale-Unstrut</t>
  </si>
  <si>
    <t>Germany-Qualt.-Sachsen</t>
  </si>
  <si>
    <t>Germany -Landwein(VinDePays)</t>
  </si>
  <si>
    <t>Germany -Sekt (Sparkling)</t>
  </si>
  <si>
    <t>Greece-Samos</t>
  </si>
  <si>
    <t>Greece-Peleponnese</t>
  </si>
  <si>
    <t>Greece-Attiki</t>
  </si>
  <si>
    <t>Greece-Retsina</t>
  </si>
  <si>
    <t>Greece-Crete</t>
  </si>
  <si>
    <t>Greece-Paros</t>
  </si>
  <si>
    <t>Hungary</t>
  </si>
  <si>
    <t>Italy-Northwest(Piedmont/Lomb)</t>
  </si>
  <si>
    <t>Italy-Northeast(Veneto/Trent.)</t>
  </si>
  <si>
    <t>Italy-Central West (Tuscany)</t>
  </si>
  <si>
    <t>Italy-Central East (Marchese)</t>
  </si>
  <si>
    <t>Italy-South &amp; Islands</t>
  </si>
  <si>
    <t>Italy-IGT</t>
  </si>
  <si>
    <t>Italy-General(Non-DOCorIGT)</t>
  </si>
  <si>
    <t>Israel</t>
  </si>
  <si>
    <t>Lebanon</t>
  </si>
  <si>
    <t>Mexico</t>
  </si>
  <si>
    <t>Portugal-Vinhos Verdes</t>
  </si>
  <si>
    <t>Portugal-Douro/Oporto</t>
  </si>
  <si>
    <t>Portugal-Beiras (Dao &amp; Bairrada)</t>
  </si>
  <si>
    <t>Portugal-Alentejano</t>
  </si>
  <si>
    <t>Portugal-Ribatejo</t>
  </si>
  <si>
    <t>Portugal-Estremadura</t>
  </si>
  <si>
    <t>Portugal-Carcavelos</t>
  </si>
  <si>
    <t>Portugal-Setubal</t>
  </si>
  <si>
    <t>Portugal-Madeira</t>
  </si>
  <si>
    <t>Portugal-General (Non-DOC)</t>
  </si>
  <si>
    <t>Spain-Rioja</t>
  </si>
  <si>
    <t>Spain-Castilla y Leon</t>
  </si>
  <si>
    <t>Spain-Rueda (y Leon)</t>
  </si>
  <si>
    <t>Spain-Somontano</t>
  </si>
  <si>
    <t>Sapin-Malaga</t>
  </si>
  <si>
    <t>Spain-Priorat/Montsant</t>
  </si>
  <si>
    <t>Spain-Castilla La Mancha</t>
  </si>
  <si>
    <t>Spain-Toro (y Leon)</t>
  </si>
  <si>
    <t>Spain-Carinena</t>
  </si>
  <si>
    <t>Spain-Extremadura</t>
  </si>
  <si>
    <t>Spain -Bierzo</t>
  </si>
  <si>
    <t>Spain-Terra Alta</t>
  </si>
  <si>
    <t>Spain-Jerez (Sherry)</t>
  </si>
  <si>
    <t>Spain-Costers del Segre</t>
  </si>
  <si>
    <t>Spain-Jumilla</t>
  </si>
  <si>
    <t>Spain-Valencia</t>
  </si>
  <si>
    <t>Spain-Penedes and Cava</t>
  </si>
  <si>
    <t>Spain-Navarra</t>
  </si>
  <si>
    <t>Spain-Ribera Del Duero (y Leon)</t>
  </si>
  <si>
    <t>Spain-Rias Baixas</t>
  </si>
  <si>
    <t>Spain -Other or Blends</t>
  </si>
  <si>
    <t>South Africa-Paarl</t>
  </si>
  <si>
    <t>South Africa-Stellenbosch</t>
  </si>
  <si>
    <t>South Africa-Swartland</t>
  </si>
  <si>
    <t>South Africa-Tulbagh</t>
  </si>
  <si>
    <t>South Africa-Tygerberg</t>
  </si>
  <si>
    <t>South Africa-Constantia</t>
  </si>
  <si>
    <t>South Africa-Worcester</t>
  </si>
  <si>
    <t>South Africa-Robertson</t>
  </si>
  <si>
    <t>South Africa-Darling</t>
  </si>
  <si>
    <t>South Africa-Klein Karoo</t>
  </si>
  <si>
    <t>South Africa-Region Blend</t>
  </si>
  <si>
    <t>South Africa-Other</t>
  </si>
  <si>
    <t>Switzerland</t>
  </si>
  <si>
    <t>Thailand</t>
  </si>
  <si>
    <t>USA-California</t>
  </si>
  <si>
    <t>USA -Other</t>
  </si>
  <si>
    <t>USA-California-Central Valley</t>
  </si>
  <si>
    <t>USA-California-San Francisco B</t>
  </si>
  <si>
    <t>USA-California-Sierra Foothill</t>
  </si>
  <si>
    <t>USA-California-South Coast</t>
  </si>
  <si>
    <t>USA-California-Los Carneros</t>
  </si>
  <si>
    <t>USA-California-North Coast</t>
  </si>
  <si>
    <t>USA-Californai-Central Coast</t>
  </si>
  <si>
    <t>USA-California-Mendocino</t>
  </si>
  <si>
    <t>USA-California-Sonoma County</t>
  </si>
  <si>
    <t>USA-California-Napa County</t>
  </si>
  <si>
    <t>USA -New York</t>
  </si>
  <si>
    <t>USA -Washington</t>
  </si>
  <si>
    <t>USA -Oregon</t>
  </si>
  <si>
    <t>Uruguay</t>
  </si>
  <si>
    <t>New Zealand N. Isl-Hawkes Bay</t>
  </si>
  <si>
    <t>New Zealand N. Isl-Northland</t>
  </si>
  <si>
    <t>New Zealand N. Isl-Auckland</t>
  </si>
  <si>
    <t>New Zealand N. Isl-Waikato</t>
  </si>
  <si>
    <t>New Zealand N. Isl-Bay o Plenty</t>
  </si>
  <si>
    <t>New Zealand N. Isl-Gisborne</t>
  </si>
  <si>
    <t>New Zealand N. Isl-Wellington</t>
  </si>
  <si>
    <t>New Zealand S. Isl-Nelson</t>
  </si>
  <si>
    <t>New Zealand S. Isl-Marlborough</t>
  </si>
  <si>
    <t>New Zealand S. Isl-Canterbury</t>
  </si>
  <si>
    <t>New Zealand S. Isl-Otago</t>
  </si>
  <si>
    <t>New Zealand-Region Blend</t>
  </si>
  <si>
    <t>Organic - Certified</t>
  </si>
  <si>
    <t>Organic - Organically Grown Grapes</t>
  </si>
  <si>
    <t>Organic - Biodynamic</t>
  </si>
  <si>
    <t>Australian Dollar</t>
  </si>
  <si>
    <t>Canadian Dollar</t>
  </si>
  <si>
    <t>Euro</t>
  </si>
  <si>
    <t>Pound</t>
  </si>
  <si>
    <t>US Dollar</t>
  </si>
  <si>
    <t>NZ Dollar</t>
  </si>
  <si>
    <t>South African Rand</t>
  </si>
  <si>
    <t>Nova Scotia</t>
  </si>
  <si>
    <t>New Brunswick</t>
  </si>
  <si>
    <t>Ontario</t>
  </si>
  <si>
    <t>Ontario - Winsor</t>
  </si>
  <si>
    <t>Ontario - Amherstburg</t>
  </si>
  <si>
    <t>Quebec</t>
  </si>
  <si>
    <t>Alberta</t>
  </si>
  <si>
    <t>British Columbia</t>
  </si>
  <si>
    <t>Argentina</t>
  </si>
  <si>
    <t>Australia</t>
  </si>
  <si>
    <t>Austria</t>
  </si>
  <si>
    <t>Belgium</t>
  </si>
  <si>
    <t>Chile</t>
  </si>
  <si>
    <t>Finland</t>
  </si>
  <si>
    <t>France</t>
  </si>
  <si>
    <t>Germany</t>
  </si>
  <si>
    <t>Greece</t>
  </si>
  <si>
    <t>Holland</t>
  </si>
  <si>
    <t>Ireland</t>
  </si>
  <si>
    <t>Italy</t>
  </si>
  <si>
    <t>Jamaica</t>
  </si>
  <si>
    <t>New Zealand</t>
  </si>
  <si>
    <t>Portugal</t>
  </si>
  <si>
    <t>South Africa</t>
  </si>
  <si>
    <t>Spain</t>
  </si>
  <si>
    <t>Sweden - ABS</t>
  </si>
  <si>
    <t>United Kingdom</t>
  </si>
  <si>
    <t>USA - Arkansas</t>
  </si>
  <si>
    <t>USA - California</t>
  </si>
  <si>
    <t>USA - Illinois</t>
  </si>
  <si>
    <t>USA - Kentucky</t>
  </si>
  <si>
    <t>USA - Maryland</t>
  </si>
  <si>
    <t>USA - Minnesota</t>
  </si>
  <si>
    <t>USA - Missouri</t>
  </si>
  <si>
    <t>USA - New Jersey</t>
  </si>
  <si>
    <t>USA - New York</t>
  </si>
  <si>
    <t>USA - Tennessee</t>
  </si>
  <si>
    <t>Accessories</t>
  </si>
  <si>
    <t>Wine</t>
  </si>
  <si>
    <t>Ready To Drink</t>
  </si>
  <si>
    <t>Code</t>
  </si>
  <si>
    <t>Dollar</t>
  </si>
  <si>
    <t>Percentage</t>
  </si>
  <si>
    <t>Cost of Service</t>
  </si>
  <si>
    <t>Size</t>
  </si>
  <si>
    <t>Fixed Rate Mark-up per Litre</t>
  </si>
  <si>
    <t>Agent Commision Beer</t>
  </si>
  <si>
    <t>Minimum Retail By Policy</t>
  </si>
  <si>
    <t>Code -XXX-Ciders-1364ml - low-alc</t>
  </si>
  <si>
    <t>Code -XXX-Ciders-2064ml - low-alc</t>
  </si>
  <si>
    <t>Category</t>
  </si>
  <si>
    <t>Excise Duty</t>
  </si>
  <si>
    <t>Excise LPA</t>
  </si>
  <si>
    <t>Customs Duty Effective Jan 1, 2010</t>
  </si>
  <si>
    <t>Customs LPA</t>
  </si>
  <si>
    <t>Code 165 - Non-Alc. Wine &amp; Sparkling</t>
  </si>
  <si>
    <t>Code 165 - MFN - Non-Alc. Wine &amp; Sparkling</t>
  </si>
  <si>
    <t>Code 165 - UST - Non-Alc. Wine &amp; Sparkling</t>
  </si>
  <si>
    <t>L</t>
  </si>
  <si>
    <t>V</t>
  </si>
  <si>
    <t>Miniature</t>
  </si>
  <si>
    <t>Bottle</t>
  </si>
  <si>
    <t>Can</t>
  </si>
  <si>
    <t>Tetra pack</t>
  </si>
  <si>
    <t>Bag</t>
  </si>
  <si>
    <t>Keg</t>
  </si>
  <si>
    <t>Yellow Belly</t>
  </si>
  <si>
    <t>General</t>
  </si>
  <si>
    <t>Gift Package</t>
  </si>
  <si>
    <t>Supplier cost</t>
  </si>
  <si>
    <t>FX rate</t>
  </si>
  <si>
    <t>Supplier cost in CAD</t>
  </si>
  <si>
    <t>Customs Tariff</t>
  </si>
  <si>
    <t>Tariff Code</t>
  </si>
  <si>
    <t>MFN</t>
  </si>
  <si>
    <t>AUS</t>
  </si>
  <si>
    <t>CHL</t>
  </si>
  <si>
    <t>UST</t>
  </si>
  <si>
    <t>Excise</t>
  </si>
  <si>
    <t>Freight</t>
  </si>
  <si>
    <t>Landed Cost per case</t>
  </si>
  <si>
    <t>Landed Cost per unit</t>
  </si>
  <si>
    <t>Fixed Markup</t>
  </si>
  <si>
    <t>Wine750</t>
  </si>
  <si>
    <t>Variable markup</t>
  </si>
  <si>
    <t>Base Retail</t>
  </si>
  <si>
    <t>HST</t>
  </si>
  <si>
    <t>Bottle deposit</t>
  </si>
  <si>
    <t>Final Retail</t>
  </si>
  <si>
    <t>Canada</t>
  </si>
  <si>
    <t>CDN</t>
  </si>
  <si>
    <t>Country</t>
  </si>
  <si>
    <t>City:</t>
  </si>
  <si>
    <t>Red Wine</t>
  </si>
  <si>
    <t>White Wine</t>
  </si>
  <si>
    <t>One Time Offer</t>
  </si>
  <si>
    <t>Is Product Customs Duty Paid</t>
  </si>
  <si>
    <t>Is Product Excise Duty Paid</t>
  </si>
  <si>
    <t>Spirit</t>
  </si>
  <si>
    <t>Beer</t>
  </si>
  <si>
    <t>Imported Low Alcohol Beer</t>
  </si>
  <si>
    <t>Other Alcoholic BeverageCDN</t>
  </si>
  <si>
    <t>Other Alcoholic BeverageMFN</t>
  </si>
  <si>
    <t>Other Alcoholic BeverageUST</t>
  </si>
  <si>
    <t>CiderCDN</t>
  </si>
  <si>
    <t>CiderUST</t>
  </si>
  <si>
    <t>Vermouth, Etc.CDN</t>
  </si>
  <si>
    <t>Vermouth, Etc.MFN</t>
  </si>
  <si>
    <t>Vermouth, Etc.UST</t>
  </si>
  <si>
    <t>Sparkling CiderCDN</t>
  </si>
  <si>
    <t>Sparkling CiderMFN</t>
  </si>
  <si>
    <t>Sparkling CiderUST</t>
  </si>
  <si>
    <t>Sparkling PerryCDN</t>
  </si>
  <si>
    <t>Sparkling PerryMFN</t>
  </si>
  <si>
    <t>Sparkling PerryUST</t>
  </si>
  <si>
    <t>Ready To DrinkCDN</t>
  </si>
  <si>
    <t>Ready To DrinkMFN</t>
  </si>
  <si>
    <t>Ready To DrinkUST</t>
  </si>
  <si>
    <t>SakeCDN</t>
  </si>
  <si>
    <t>SakeMFN</t>
  </si>
  <si>
    <t>SakeUST</t>
  </si>
  <si>
    <t>Wine1000</t>
  </si>
  <si>
    <t>Wine1140</t>
  </si>
  <si>
    <t>Wine1500</t>
  </si>
  <si>
    <t>Wine2000</t>
  </si>
  <si>
    <t>Wine2250</t>
  </si>
  <si>
    <t>Wine3000</t>
  </si>
  <si>
    <t>Wine4000</t>
  </si>
  <si>
    <t>Wine4500</t>
  </si>
  <si>
    <t>Wine5000</t>
  </si>
  <si>
    <t>Wine6000</t>
  </si>
  <si>
    <t>Wine6750</t>
  </si>
  <si>
    <t>Wine9000</t>
  </si>
  <si>
    <t>Wine16000</t>
  </si>
  <si>
    <t>Wine18000</t>
  </si>
  <si>
    <t>Wine20000</t>
  </si>
  <si>
    <t>Wine748</t>
  </si>
  <si>
    <t>Wines50</t>
  </si>
  <si>
    <t>Wine187</t>
  </si>
  <si>
    <t>Wine200</t>
  </si>
  <si>
    <t>Wine250</t>
  </si>
  <si>
    <t>Wine300</t>
  </si>
  <si>
    <t>Wine375</t>
  </si>
  <si>
    <t>Wine500</t>
  </si>
  <si>
    <t>Wine600</t>
  </si>
  <si>
    <t>Wine650</t>
  </si>
  <si>
    <t>Wine700</t>
  </si>
  <si>
    <t>Wine720</t>
  </si>
  <si>
    <t>Spirit100</t>
  </si>
  <si>
    <t>Spirit120</t>
  </si>
  <si>
    <t>Spirit200</t>
  </si>
  <si>
    <t>Spirit250</t>
  </si>
  <si>
    <t>Spirit300</t>
  </si>
  <si>
    <t>Spirit375</t>
  </si>
  <si>
    <t>Spirit400</t>
  </si>
  <si>
    <t>Spirit500</t>
  </si>
  <si>
    <t>Spirit600</t>
  </si>
  <si>
    <t>Spirit700</t>
  </si>
  <si>
    <t>Spirit750</t>
  </si>
  <si>
    <t>Spirit800</t>
  </si>
  <si>
    <t>Spirit1140</t>
  </si>
  <si>
    <t>Spirit1750</t>
  </si>
  <si>
    <t>Spirit3000</t>
  </si>
  <si>
    <t>Ready To Drink180</t>
  </si>
  <si>
    <t>Ready To Drink200</t>
  </si>
  <si>
    <t>Ready To Drink270</t>
  </si>
  <si>
    <t>Ready To Drink275</t>
  </si>
  <si>
    <t>Ready To Drink300</t>
  </si>
  <si>
    <t>Ready To Drink330</t>
  </si>
  <si>
    <t>Ready To Drink341</t>
  </si>
  <si>
    <t>Ready To Drink355</t>
  </si>
  <si>
    <t>Ready To Drink375</t>
  </si>
  <si>
    <t>Ready To Drink400</t>
  </si>
  <si>
    <t>Ready To Drink440</t>
  </si>
  <si>
    <t>Ready To Drink473</t>
  </si>
  <si>
    <t>Ready To Drink500</t>
  </si>
  <si>
    <t>Ready To Drink750</t>
  </si>
  <si>
    <t>Ready To Drink900</t>
  </si>
  <si>
    <t>Ready To Drink1000</t>
  </si>
  <si>
    <t>Ready To Drink1100</t>
  </si>
  <si>
    <t>Ready To Drink1140</t>
  </si>
  <si>
    <t>Ready To Drink1200</t>
  </si>
  <si>
    <t>Ready To Drink1320</t>
  </si>
  <si>
    <t>Ready To Drink1332</t>
  </si>
  <si>
    <t>Ready To Drink1360</t>
  </si>
  <si>
    <t>Ready To Drink1364</t>
  </si>
  <si>
    <t>Ready To Drink1420</t>
  </si>
  <si>
    <t>Ready To Drink1500</t>
  </si>
  <si>
    <t>Ready To Drink1600</t>
  </si>
  <si>
    <t>Ready To Drink1750</t>
  </si>
  <si>
    <t>Ready To Drink1892</t>
  </si>
  <si>
    <t>Ready To Drink1980</t>
  </si>
  <si>
    <t>Ready To Drink2000</t>
  </si>
  <si>
    <t>Ready To Drink2046</t>
  </si>
  <si>
    <t>Ready To Drink2130</t>
  </si>
  <si>
    <t>Ready To Drink3960</t>
  </si>
  <si>
    <t>Ready To Drink4092</t>
  </si>
  <si>
    <t>Ready To Drink4260</t>
  </si>
  <si>
    <t>Ready To Drink7920</t>
  </si>
  <si>
    <t>Spirit20</t>
  </si>
  <si>
    <t>Spirit30</t>
  </si>
  <si>
    <t>Spirit40</t>
  </si>
  <si>
    <t>Spirit50</t>
  </si>
  <si>
    <t>Spirit60</t>
  </si>
  <si>
    <t>St. John's</t>
  </si>
  <si>
    <t>USA - Ohio</t>
  </si>
  <si>
    <t>Beer Brewery Distributed</t>
  </si>
  <si>
    <t>Beer NLC Distributed Low Alcohol Beer1000</t>
  </si>
  <si>
    <t>Beer NLC Distributed Low Alcohol Beer1320</t>
  </si>
  <si>
    <t>Beer NLC Distributed Low Alcohol Beer2130</t>
  </si>
  <si>
    <t>Beer NLC Distributed Low Alcohol Beer4260</t>
  </si>
  <si>
    <t>Wine&gt;7%&lt;=13.7%MFN</t>
  </si>
  <si>
    <t>Wine&gt;7%&lt;=13.7%CDN</t>
  </si>
  <si>
    <t>Wine&gt;7%&lt;=13.7%UST</t>
  </si>
  <si>
    <t>Wine&gt;7%&lt;=13.7%CHL</t>
  </si>
  <si>
    <t>Wine&gt;13.7%&lt;=14.9%CDN</t>
  </si>
  <si>
    <t>Wine&gt;13.7%&lt;=14.9%MFN</t>
  </si>
  <si>
    <t>Wine&gt;13.7%&lt;=14.9%UST</t>
  </si>
  <si>
    <t>Wine&gt;14.9%&lt;=22.9%CDN</t>
  </si>
  <si>
    <t>Wine&gt;14.9%&lt;=22.9%MFN</t>
  </si>
  <si>
    <t>Wine&gt;14.9%&lt;=22.9%UST</t>
  </si>
  <si>
    <t>Wine&gt;22.9%CDN</t>
  </si>
  <si>
    <t>Wine&gt;22.9%MFN</t>
  </si>
  <si>
    <t>Wine&gt;22.9%UST</t>
  </si>
  <si>
    <t>Low Alcohol</t>
  </si>
  <si>
    <t>Low Alcohol - Wine &amp; SparklingCDN</t>
  </si>
  <si>
    <t>Please Note: Retail Calculation to be confirmed by NLC</t>
  </si>
  <si>
    <t>WineLow Alcohol - Wine &amp; SparklingMFN</t>
  </si>
  <si>
    <t>WineLow Alcohol - Wine &amp; SparklingUST</t>
  </si>
  <si>
    <t>Beer NLC Distributed Low Alcohol BeerCDN</t>
  </si>
  <si>
    <t>Beer NLC Distributed Low Alcohol Beer2046</t>
  </si>
  <si>
    <t>Floor Price</t>
  </si>
  <si>
    <t>Sparkling Wine</t>
  </si>
  <si>
    <t>Imported Beer</t>
  </si>
  <si>
    <t>Below Floor Pricing</t>
  </si>
  <si>
    <t>Location of Code:</t>
  </si>
  <si>
    <t>Spirit150</t>
  </si>
  <si>
    <t>Spirit1000</t>
  </si>
  <si>
    <t>Imported CiderMFN</t>
  </si>
  <si>
    <t>Sparkling Wine187</t>
  </si>
  <si>
    <t>Sparkling Wine50</t>
  </si>
  <si>
    <t>Sparkling Wine200</t>
  </si>
  <si>
    <t>Sparkling Wine250</t>
  </si>
  <si>
    <t>Sparkling Wine300</t>
  </si>
  <si>
    <t>Sparkling Wine375</t>
  </si>
  <si>
    <t>Sparkling Wine500</t>
  </si>
  <si>
    <t>Sparkling Wine600</t>
  </si>
  <si>
    <t>Sparkling Wine650</t>
  </si>
  <si>
    <t>Sparkling Wine700</t>
  </si>
  <si>
    <t>Sparkling Wine720</t>
  </si>
  <si>
    <t>Sparkling Wine748</t>
  </si>
  <si>
    <t>Sparkling Wine750</t>
  </si>
  <si>
    <t>Sparkling Wine1000</t>
  </si>
  <si>
    <t>Sparkling Wine1140</t>
  </si>
  <si>
    <t>Sparkling Wine1500</t>
  </si>
  <si>
    <t>Sparkling Wine2000</t>
  </si>
  <si>
    <t>Sparkling Wine2250</t>
  </si>
  <si>
    <t>Sparkling Wine3000</t>
  </si>
  <si>
    <t>Sparkling Wine4000</t>
  </si>
  <si>
    <t>Sparkling Wine4500</t>
  </si>
  <si>
    <t>Sparkling Wine5000</t>
  </si>
  <si>
    <t>Sparkling Wine6000</t>
  </si>
  <si>
    <t>Sparkling Wine6750</t>
  </si>
  <si>
    <t>Sparkling Wine9000</t>
  </si>
  <si>
    <t>Sparkling Wine16000</t>
  </si>
  <si>
    <t>Sparking Wine18000</t>
  </si>
  <si>
    <t>Sparkling Wine20000</t>
  </si>
  <si>
    <t>Sparkling Wine&lt;=7%MFN</t>
  </si>
  <si>
    <t>Sparkling Wine&lt;=7%CDN</t>
  </si>
  <si>
    <t>Sparkling Wine&lt;=7%UST</t>
  </si>
  <si>
    <t>Sparkling Wine&gt;7%&lt;=13.7%MFN</t>
  </si>
  <si>
    <t>Sparkling Wine&gt;7%&lt;=13.7%UST</t>
  </si>
  <si>
    <t>Sparkling Wine&gt;7%&lt;=13.7%CDN</t>
  </si>
  <si>
    <t>Product Type:</t>
  </si>
  <si>
    <t>Wine&gt;13.7%&lt;=14.9%CHL</t>
  </si>
  <si>
    <t>Wine&gt;14.9%&lt;=22.9%CHL</t>
  </si>
  <si>
    <t>Wine&lt;=7%CDN</t>
  </si>
  <si>
    <t>Wine&lt;=7%CHL</t>
  </si>
  <si>
    <t>Wine&lt;=7%MFN</t>
  </si>
  <si>
    <t>Wine&lt;=7%UST</t>
  </si>
  <si>
    <t>Cider500</t>
  </si>
  <si>
    <t>Cider473</t>
  </si>
  <si>
    <t>Cider375</t>
  </si>
  <si>
    <t>Cider355</t>
  </si>
  <si>
    <t>Cider341</t>
  </si>
  <si>
    <t>Cider568</t>
  </si>
  <si>
    <t>Cider1320</t>
  </si>
  <si>
    <t>Cider1364</t>
  </si>
  <si>
    <t>Cider1980</t>
  </si>
  <si>
    <t>Cider2130</t>
  </si>
  <si>
    <t>Cider3520</t>
  </si>
  <si>
    <t>CiderMFN</t>
  </si>
  <si>
    <t>Ready To Drink3000</t>
  </si>
  <si>
    <t>Cider330</t>
  </si>
  <si>
    <t>Denmark</t>
  </si>
  <si>
    <t>Cells highted with this colour contains dropdown list</t>
  </si>
  <si>
    <t>Cider1420</t>
  </si>
  <si>
    <t>Cider2046</t>
  </si>
  <si>
    <t>Cider440</t>
  </si>
  <si>
    <t>Cider2640</t>
  </si>
  <si>
    <t>Ready To Drink458</t>
  </si>
  <si>
    <t>Ready To Drink&lt;=7%CDN</t>
  </si>
  <si>
    <t>Ready To Drink&lt;=7%MFN</t>
  </si>
  <si>
    <t>Ready To Drink&lt;=7%UST</t>
  </si>
  <si>
    <t>Ready To Drink&gt;7%&lt;=13.7%CDN</t>
  </si>
  <si>
    <t>Ready To Drink&gt;7%&lt;=13.7%MFN</t>
  </si>
  <si>
    <t>Ready To Drink&gt;7%&lt;=13.7%UST</t>
  </si>
  <si>
    <t>Sparkling Wine&gt;7%&lt;=13.7%CHL</t>
  </si>
  <si>
    <t>Sparkling Wine&lt;=7%CHL</t>
  </si>
  <si>
    <t>Wine5250</t>
  </si>
  <si>
    <t>Spirit360</t>
  </si>
  <si>
    <t>Austria - FOB -  Belgium</t>
  </si>
  <si>
    <t>Poland</t>
  </si>
  <si>
    <t>Rock Spirits</t>
  </si>
  <si>
    <t>Holland - FOB - Belguim</t>
  </si>
  <si>
    <t>Hungary - FOB - Belguim</t>
  </si>
  <si>
    <t>Ready To Drink700</t>
  </si>
  <si>
    <t>Ready To Drink2832</t>
  </si>
  <si>
    <t>Whisky - Rich &amp; Rounded</t>
  </si>
  <si>
    <t>Whisky - Full Bodied &amp; Smokey</t>
  </si>
  <si>
    <t>Whisky - Fruity &amp; Spicy</t>
  </si>
  <si>
    <t>Whisky - Light &amp; Floral</t>
  </si>
  <si>
    <t>Spirit900</t>
  </si>
  <si>
    <t>Date:</t>
  </si>
  <si>
    <t>Brazil</t>
  </si>
  <si>
    <t>Ready To Drink250</t>
  </si>
  <si>
    <t>Ready To Drink1776</t>
  </si>
  <si>
    <t>Imported CiderUST</t>
  </si>
  <si>
    <t>Cider4260</t>
  </si>
  <si>
    <t>Japan</t>
  </si>
  <si>
    <t>Keg - No Deposit</t>
  </si>
  <si>
    <t>Organic - Organically Grow Grapes</t>
  </si>
  <si>
    <t>Domestic - Produced in NL</t>
  </si>
  <si>
    <t>Domestic Import - Produced in Canada not in NL</t>
  </si>
  <si>
    <t>Import</t>
  </si>
  <si>
    <t>Ready To Drink20000</t>
  </si>
  <si>
    <t>Ready To Drink30000</t>
  </si>
  <si>
    <t>Ready To Drink50000</t>
  </si>
  <si>
    <t>Ready To Drink1080</t>
  </si>
  <si>
    <t>Ready To Drink296</t>
  </si>
  <si>
    <t>Ready To Drink8184</t>
  </si>
  <si>
    <t>Molson/Labatt Beer Bottle</t>
  </si>
  <si>
    <t>Beer Bottle</t>
  </si>
  <si>
    <t>Beer Can</t>
  </si>
  <si>
    <t>Beer Molson/Labatt Distributed250</t>
  </si>
  <si>
    <t>Beer Molson/Labatt Distributed330</t>
  </si>
  <si>
    <t>Beer Molson/Labatt Distributed355</t>
  </si>
  <si>
    <t>Beer Molson/Labatt Distributed375</t>
  </si>
  <si>
    <t>Beer Molson/Labatt Distributed440</t>
  </si>
  <si>
    <t>Beer Molson/Labatt Distributed473</t>
  </si>
  <si>
    <t>Beer Molson/Labatt Distributed500</t>
  </si>
  <si>
    <t>Beer Molson/Labatt Distributed625</t>
  </si>
  <si>
    <t>Beer Molson/Labatt Distributed650</t>
  </si>
  <si>
    <t>Beer Molson/Labatt Distributed660</t>
  </si>
  <si>
    <t>Beer Molson/Labatt Distributed710</t>
  </si>
  <si>
    <t>Beer Molson/Labatt Distributed750</t>
  </si>
  <si>
    <t>Beer Molson/Labatt Distributed765</t>
  </si>
  <si>
    <t>Beer Molson/Labatt Distributed944</t>
  </si>
  <si>
    <t>Beer Molson/Labatt Distributed946</t>
  </si>
  <si>
    <t>Beer Molson/Labatt Distributed1000</t>
  </si>
  <si>
    <t>Beer Molson/Labatt Distributed1320</t>
  </si>
  <si>
    <t>Beer Molson/Labatt Distributed1420</t>
  </si>
  <si>
    <t>Beer Molson/Labatt Distributed1500</t>
  </si>
  <si>
    <t>Beer Molson/Labatt Distributed1760</t>
  </si>
  <si>
    <t>Beer Molson/Labatt Distributed1775</t>
  </si>
  <si>
    <t>Beer Molson/Labatt Distributed1892</t>
  </si>
  <si>
    <t>Beer Molson/Labatt Distributed1980</t>
  </si>
  <si>
    <t>Beer Molson/Labatt Distributed2000</t>
  </si>
  <si>
    <t>Beer Molson/Labatt Distributed2100</t>
  </si>
  <si>
    <t>Beer Molson/Labatt Distributed2124</t>
  </si>
  <si>
    <t>Beer Molson/Labatt Distributed2130</t>
  </si>
  <si>
    <t>Beer Molson/Labatt Distributed2046</t>
  </si>
  <si>
    <t>Beer Molson/Labatt Distributed2076</t>
  </si>
  <si>
    <t>Beer Molson/Labatt Distributed2840</t>
  </si>
  <si>
    <t>Beer Molson/Labatt Distributed2832</t>
  </si>
  <si>
    <t>Beer Molson/Labatt Distributed2838</t>
  </si>
  <si>
    <t>Beer Molson/Labatt Distributed2843</t>
  </si>
  <si>
    <t>Beer Molson/Labatt Distributed3784</t>
  </si>
  <si>
    <t>Beer Molson/Labatt Distributed3960</t>
  </si>
  <si>
    <t>Beer Molson/Labatt Distributed4000</t>
  </si>
  <si>
    <t>Beer Molson/Labatt Distributed4092</t>
  </si>
  <si>
    <t>Beer Molson/Labatt Distributed4260</t>
  </si>
  <si>
    <t>Beer Molson/Labatt Distributed5000</t>
  </si>
  <si>
    <t>Beer Molson/Labatt Distributed5115</t>
  </si>
  <si>
    <t>Beer Molson/Labatt Distributed5940</t>
  </si>
  <si>
    <t>Beer Molson/Labatt Distributed7920</t>
  </si>
  <si>
    <t>Beer Molson/Labatt Distributed20000</t>
  </si>
  <si>
    <t>Beer Molson/Labatt Distributed30000</t>
  </si>
  <si>
    <t>Beer Molson/Labatt Distributed50000</t>
  </si>
  <si>
    <t>Beer Molson/Labatt Distributed58600</t>
  </si>
  <si>
    <t>Beer Molson/Labatt Distributed8184</t>
  </si>
  <si>
    <t>Beer Molson/Labatt Distributed8520</t>
  </si>
  <si>
    <t>Beer Molson/Labatt Distributed Low Alcohol Beer2046</t>
  </si>
  <si>
    <t>Beer Molson/Labatt Distributed Low Alcohol Beer2130</t>
  </si>
  <si>
    <t>Beer Molson/Labatt Distributed Low Alcohol Beer4260</t>
  </si>
  <si>
    <t>Beer Molson/Labatt DistributedCDN</t>
  </si>
  <si>
    <t>Ice Wine</t>
  </si>
  <si>
    <t>Kosher</t>
  </si>
  <si>
    <t>Non - Alcohol</t>
  </si>
  <si>
    <t>Unspecified</t>
  </si>
  <si>
    <t>VQA - Canada</t>
  </si>
  <si>
    <t>VQA - Ice Wine</t>
  </si>
  <si>
    <t>Beer Keg20000</t>
  </si>
  <si>
    <t>Beer Keg30000</t>
  </si>
  <si>
    <t>Beer Keg50000</t>
  </si>
  <si>
    <t>Beer KegCDN</t>
  </si>
  <si>
    <t>CET</t>
  </si>
  <si>
    <t>WineLow Alcohol - Wine &amp; SparklingCET</t>
  </si>
  <si>
    <t>Code 165 - CET - Non-Alc. Wine &amp; Sparkling</t>
  </si>
  <si>
    <t>Sparkling Wine&gt;7%&lt;=13.7%CET</t>
  </si>
  <si>
    <t>Sparkling Wine&lt;=7%CET</t>
  </si>
  <si>
    <t>Wine&lt;=7%CET</t>
  </si>
  <si>
    <t>Wine&gt;7%&lt;=13.7%CET</t>
  </si>
  <si>
    <t>Wine&gt;13.7%&lt;=14.9%CET</t>
  </si>
  <si>
    <t>Wine&gt;14.9%&lt;=22.9%CET</t>
  </si>
  <si>
    <t>Wine&gt;22.9%CET</t>
  </si>
  <si>
    <t>SakeCET</t>
  </si>
  <si>
    <t>Ready To DrinkCET</t>
  </si>
  <si>
    <t>Ready To Drink&lt;=7%CET</t>
  </si>
  <si>
    <t>Ready To Drink&gt;7%&lt;=13.7%CET</t>
  </si>
  <si>
    <t>Vermouth, Etc.CET</t>
  </si>
  <si>
    <t>CiderCET</t>
  </si>
  <si>
    <t>Imported CiderCET</t>
  </si>
  <si>
    <t>Sparkling CiderCET</t>
  </si>
  <si>
    <t>Sparkling PerryCET</t>
  </si>
  <si>
    <t>Other Alcoholic BeverageCET</t>
  </si>
  <si>
    <t>Origin Declaration</t>
  </si>
  <si>
    <t>Wholesale Imports</t>
  </si>
  <si>
    <t>Origin Declaration Instructions</t>
  </si>
  <si>
    <t>For the purposes of obtaining preferential tariff treatment, this document must be completed legible and in full by the exporter to be in the possession of the importer at the time the declaration is made.  This document may also be completed voluntarily by the producer for use by the exporter.  Please print or type.</t>
  </si>
  <si>
    <t>Exporter's Name and Address</t>
  </si>
  <si>
    <t>Blanket Period</t>
  </si>
  <si>
    <t>Field 1:</t>
  </si>
  <si>
    <t>State the full legal name, address (including country) and customs authorization number.
When the origin declaration is completed by an approved or registered exporter, the exporter's customs authorization or registration number must be included.  A customs authorization number is required only if the exporter is an approved exporter.  When the origin declaration is not completed by an approved or registered exporter, the number must be omitted or the space left blank.</t>
  </si>
  <si>
    <t>Customs Authorization Number</t>
  </si>
  <si>
    <t>Producer's Name and Address</t>
  </si>
  <si>
    <t>Importer's Name and Address</t>
  </si>
  <si>
    <t>Field 2:</t>
  </si>
  <si>
    <t>Complete field if the origin declaration coveres multiple shipments of identical goods as described in Field 5 that is imported for a specific period of up to one calendar year (ie. January 1 to December 31).  "FROM" is the date upon which the declaration becomes applicable to the goods covered by the declaration. "TO" is the date upon which the blanket period expires.  The importation of a good for which preferential tariff treatment is claimed based on this declaration must occur between these dates.  The Newfoundland Labrador Liquor Corporation  will allow declarations received during 2017 to expire at the end of 2018.  Subsequent to 2018 this declaration will be required annually.</t>
  </si>
  <si>
    <t>90 Kenmount Road</t>
  </si>
  <si>
    <t>St. John's, NL A1B 3R1</t>
  </si>
  <si>
    <t>Description of Good(s)</t>
  </si>
  <si>
    <t>HS Tariff Classification Number</t>
  </si>
  <si>
    <t>Country of Origin</t>
  </si>
  <si>
    <t>Field 3:</t>
  </si>
  <si>
    <t>State the full legal name, address (including country) for the producer.  If more than one producer's good is included on the declaration, attach a list of the additional producers, including legal name, address (including country), cross referenced to the goods described in Field 5.  If the producer and the exporter are the same, complete the field with "SAME".</t>
  </si>
  <si>
    <t>Sku</t>
  </si>
  <si>
    <t>Description</t>
  </si>
  <si>
    <t>Field 4:</t>
  </si>
  <si>
    <t>State the Newfoundland Labrador Liquor Corporation.</t>
  </si>
  <si>
    <t>Field 5:</t>
  </si>
  <si>
    <t>Provide full description of each good: SKU Number, Product Name, Bottle Size, and Alcohol Percentage.</t>
  </si>
  <si>
    <t>Field 6:</t>
  </si>
  <si>
    <t>For each good described in Field 5, identify the Harmonized System (HS) tariff classification to 6 digits.</t>
  </si>
  <si>
    <t>http://www.cbsa-asfc.gc.ca/trade-commerce/tariff-tarif/2017/menu-eng.html</t>
  </si>
  <si>
    <t>Field 7:</t>
  </si>
  <si>
    <t>Identify the name of the country to which the preferential rate of customs duty applies.</t>
  </si>
  <si>
    <t>Field 8:</t>
  </si>
  <si>
    <t>This field must be completed, signed and dated by the exporter.  When the certificate is completed by the producer for use by the exporter, it must be completed, signed and dated by the producer.  The date must be the date the declaration was completed and signed.</t>
  </si>
  <si>
    <t>The exporter of the products covered by this document declares that, except where otherwise indicated, these products are of preferential origin.</t>
  </si>
  <si>
    <t>Authorized Signature</t>
  </si>
  <si>
    <t>Company</t>
  </si>
  <si>
    <t>Title</t>
  </si>
  <si>
    <t>Date (DD-MM-YY)</t>
  </si>
  <si>
    <t>Telephone</t>
  </si>
  <si>
    <t>Email completed form to: Customs&amp;Excise@nlliquor.com</t>
  </si>
  <si>
    <t>Country of Origin:</t>
  </si>
  <si>
    <t>Sparkling Wine&gt;7%&lt;=13.7%CPT</t>
  </si>
  <si>
    <t>Sparkling Wine&lt;=7%CPT</t>
  </si>
  <si>
    <t>Wine&lt;=7%CPT</t>
  </si>
  <si>
    <t>Wine&gt;7%&lt;=13.7%CPT</t>
  </si>
  <si>
    <t>Wine&gt;13.7%&lt;=14.9%CPT</t>
  </si>
  <si>
    <t>Wine&gt;14.9%&lt;=22.9%CPT</t>
  </si>
  <si>
    <t>Wine&gt;22.9%CPT</t>
  </si>
  <si>
    <t>WineLow Alcohol - Wine &amp; SparklingCPT</t>
  </si>
  <si>
    <t>Cider750</t>
  </si>
  <si>
    <t>Spirit1125</t>
  </si>
  <si>
    <t>USA - Maine</t>
  </si>
  <si>
    <t>Cider2000</t>
  </si>
  <si>
    <t>Invoice Supplier</t>
  </si>
  <si>
    <t>Invoice National Agent</t>
  </si>
  <si>
    <t>Invoice Local Agent</t>
  </si>
  <si>
    <t>From: July 1, 2020</t>
  </si>
  <si>
    <t>To: Decemember 31, 2020</t>
  </si>
  <si>
    <t>Panama</t>
  </si>
  <si>
    <t xml:space="preserve">Province Product Produced (Canada) </t>
  </si>
  <si>
    <t>Manitoba</t>
  </si>
  <si>
    <t>Prince Edward Island</t>
  </si>
  <si>
    <t>Saskatchewan</t>
  </si>
  <si>
    <t>Newfoundland &amp; Labrador</t>
  </si>
  <si>
    <t>Customs Duty Effective Sept 21, 2017</t>
  </si>
  <si>
    <t>Ready To Drink2840</t>
  </si>
  <si>
    <t>Wine Style</t>
  </si>
  <si>
    <t>Vintage Year</t>
  </si>
  <si>
    <t>Tasting Note for Website:</t>
  </si>
  <si>
    <t>Score and Accolades:</t>
  </si>
  <si>
    <t>Scott Collins</t>
  </si>
  <si>
    <t>scott.collins@nlliquor.com</t>
  </si>
  <si>
    <t>709-724-3516</t>
  </si>
  <si>
    <t>Allocation Specialty</t>
  </si>
  <si>
    <t>Region:</t>
  </si>
  <si>
    <t>Sub Region:</t>
  </si>
  <si>
    <t>Catamarca (Argentina)</t>
  </si>
  <si>
    <t>Mendoza (Argentina)</t>
  </si>
  <si>
    <t>Salta  (Argentina)</t>
  </si>
  <si>
    <t>San Juan  (Argentina)</t>
  </si>
  <si>
    <t>New South Wales (Australia)</t>
  </si>
  <si>
    <t>South Australia (Australia)</t>
  </si>
  <si>
    <t>South East Australia (Australia)</t>
  </si>
  <si>
    <t>Tasmania (Australia)</t>
  </si>
  <si>
    <t>Victoria (Australia)</t>
  </si>
  <si>
    <t>West Australia (Australia)</t>
  </si>
  <si>
    <t xml:space="preserve">Bulgaria </t>
  </si>
  <si>
    <t>Alberta (Canada)</t>
  </si>
  <si>
    <t>British Columbia (Canada)</t>
  </si>
  <si>
    <t>New Brunswick (Canada)</t>
  </si>
  <si>
    <t>Newfoundland &amp; Labrador (Canada)</t>
  </si>
  <si>
    <t>Niagara Peninsula (Canada)</t>
  </si>
  <si>
    <t>Nova Scotia (Canada)</t>
  </si>
  <si>
    <t>Ontario (Canada)</t>
  </si>
  <si>
    <t>Prince Edward Island (Canada)</t>
  </si>
  <si>
    <t>Quebec (Canada)</t>
  </si>
  <si>
    <t>Moravia (Czech Republic)</t>
  </si>
  <si>
    <t>England</t>
  </si>
  <si>
    <t>Wales (England)</t>
  </si>
  <si>
    <t>Alsace (France)</t>
  </si>
  <si>
    <t>Bordeaux (France)</t>
  </si>
  <si>
    <t>Burgundy (France)</t>
  </si>
  <si>
    <t>Champagne (France)</t>
  </si>
  <si>
    <t>Rhone Valley (France)</t>
  </si>
  <si>
    <t>Languedoc (France)</t>
  </si>
  <si>
    <t>Loire (France)</t>
  </si>
  <si>
    <t>Provence (France)</t>
  </si>
  <si>
    <t>Southwest (France)</t>
  </si>
  <si>
    <t>Vin de France (France)</t>
  </si>
  <si>
    <t>Qualitatswein (Germany)</t>
  </si>
  <si>
    <t>India</t>
  </si>
  <si>
    <t>Abruzzo (Italy)</t>
  </si>
  <si>
    <t>Alto Adige Trentino (Italy)</t>
  </si>
  <si>
    <t>Basilicata (Italy)</t>
  </si>
  <si>
    <t>Central West-Toscana (Italy)</t>
  </si>
  <si>
    <t>Emilia-Romagna (Italy)</t>
  </si>
  <si>
    <t>Islands (Italy)</t>
  </si>
  <si>
    <t>Lazio (Italy)</t>
  </si>
  <si>
    <t>Lombardi (Italy)</t>
  </si>
  <si>
    <t>Marches (Italy)</t>
  </si>
  <si>
    <t>Piedmont (Italy)</t>
  </si>
  <si>
    <t>Puglia (Italy)</t>
  </si>
  <si>
    <t>Regional Blend (Italy)</t>
  </si>
  <si>
    <t>Sicilia (Italy)</t>
  </si>
  <si>
    <t>South &amp; Islands (Italy)</t>
  </si>
  <si>
    <t>South-Calabria (Italy)</t>
  </si>
  <si>
    <t>Tuscany (Italy)</t>
  </si>
  <si>
    <t>Umbria (Italy)</t>
  </si>
  <si>
    <t>Veneto (Italy)</t>
  </si>
  <si>
    <t>Central Otago (New Zealand)</t>
  </si>
  <si>
    <t>Hawkes Bay (New Zealand)</t>
  </si>
  <si>
    <t>Marlborough (New Zealand)</t>
  </si>
  <si>
    <t>Nelson (New Zealand)</t>
  </si>
  <si>
    <t>South Island-Camterbury (New Zealand)</t>
  </si>
  <si>
    <t>Alentejano (Portugal)</t>
  </si>
  <si>
    <t>Dao (Portugal)</t>
  </si>
  <si>
    <t>Douro (Portugal)</t>
  </si>
  <si>
    <t>Estremadura (Lisboa) (Portugal)</t>
  </si>
  <si>
    <t>Setubal (Portugal)</t>
  </si>
  <si>
    <t>Vinhos Verdes (Portugal)</t>
  </si>
  <si>
    <t>Highlands Central (Scotland)</t>
  </si>
  <si>
    <t>Highlands East (Scotland)</t>
  </si>
  <si>
    <t>Highlands Northern (Scotland)</t>
  </si>
  <si>
    <t>Highlands South (Scotland)</t>
  </si>
  <si>
    <t>Highlands West (Scotland)</t>
  </si>
  <si>
    <t>Islands Arran (Scotland)</t>
  </si>
  <si>
    <t>Islands Jura (Scotland)</t>
  </si>
  <si>
    <t>Islands Mull (Scotland)</t>
  </si>
  <si>
    <t>Islands Skye (Scotland)</t>
  </si>
  <si>
    <t>Islay (Scotland)</t>
  </si>
  <si>
    <t>Lowland (Scotland)</t>
  </si>
  <si>
    <t>Scotland (Scotland)</t>
  </si>
  <si>
    <t>Speyside Blend (Scotland)</t>
  </si>
  <si>
    <t>Speyside Fiddich &amp; Dull (Scotland)</t>
  </si>
  <si>
    <t>Speyside Strathisla (Scotland)</t>
  </si>
  <si>
    <t>Speyside The Findhorn (Scotland)</t>
  </si>
  <si>
    <t>Speyside The Livet (Scotland)</t>
  </si>
  <si>
    <t>Speyside The Lossie (Scotland)</t>
  </si>
  <si>
    <t>Speyside The Lower Spey (Scotland)</t>
  </si>
  <si>
    <t>Speyside The Upper Spey (Scotland)</t>
  </si>
  <si>
    <t>Darling (South Africa)</t>
  </si>
  <si>
    <t>Paarl (South Africa)</t>
  </si>
  <si>
    <t>Robertson (South Africa)</t>
  </si>
  <si>
    <t>South Africa (South Africa)</t>
  </si>
  <si>
    <t>Stellenbosch (South Africa)</t>
  </si>
  <si>
    <t>Swartland (South Africa)</t>
  </si>
  <si>
    <t>Western Cape (South Africa)</t>
  </si>
  <si>
    <t>Carinena (Spain)</t>
  </si>
  <si>
    <t>Castilla y Leon (Spain)</t>
  </si>
  <si>
    <t>Jerez (Spain)</t>
  </si>
  <si>
    <t>La Mancha (Spain)</t>
  </si>
  <si>
    <t>Leon-Ribera Del Duero (Spain)</t>
  </si>
  <si>
    <t>Navarra (Spain)</t>
  </si>
  <si>
    <t>Penedes (Spain)</t>
  </si>
  <si>
    <t>Rias Baixas (Spain)</t>
  </si>
  <si>
    <t>Ribera Del Duero  (Spain)</t>
  </si>
  <si>
    <t>Rioja (Spain)</t>
  </si>
  <si>
    <t>Rueda (Spain)</t>
  </si>
  <si>
    <t>Toro (Spain)</t>
  </si>
  <si>
    <t>Valencia (Spain)</t>
  </si>
  <si>
    <t>Emporada (Spain)</t>
  </si>
  <si>
    <t>Syria</t>
  </si>
  <si>
    <t>California (United States)</t>
  </si>
  <si>
    <t>California-Central Valley (United States)</t>
  </si>
  <si>
    <t>California-Napa County (United States)</t>
  </si>
  <si>
    <t>California-Sonoma County (United States)</t>
  </si>
  <si>
    <t>Kentucky (United States)</t>
  </si>
  <si>
    <t>Lowland (United States)</t>
  </si>
  <si>
    <t>New York (United States)</t>
  </si>
  <si>
    <t>Oregon (United States)</t>
  </si>
  <si>
    <t>Tennessee (United States)</t>
  </si>
  <si>
    <t>Washington (United States)</t>
  </si>
  <si>
    <t>Hunter Valley (New South Wales - Australia)</t>
  </si>
  <si>
    <t>Murray Darling (New South Wales - Australia)</t>
  </si>
  <si>
    <t>Riverina (New South Wales - Australia)</t>
  </si>
  <si>
    <t>Barossa Valley (South Australia - Australia)</t>
  </si>
  <si>
    <t>Clare Valley (South Australia - Australia)</t>
  </si>
  <si>
    <t>Coonawarra (South Australia - Australia)</t>
  </si>
  <si>
    <t>Eden Valley (South Australia - Australia)</t>
  </si>
  <si>
    <t>Langhorne Creek (South Australia - Australia)</t>
  </si>
  <si>
    <t>Limestone Coast (South Australia - Australia)</t>
  </si>
  <si>
    <t>McLaren Vale (South Australia - Australia)</t>
  </si>
  <si>
    <t>Padthaway (South Australia - Australia)</t>
  </si>
  <si>
    <t>Region Blend  (South Australia - Australia)</t>
  </si>
  <si>
    <t>Riverland (South Australia - Australia)</t>
  </si>
  <si>
    <t>Hunter Valley (South East Australia - Australia)</t>
  </si>
  <si>
    <t>Langhorne Creek (South East Australia - Australia)</t>
  </si>
  <si>
    <t>Region Blend  (South East Australia - Australia)</t>
  </si>
  <si>
    <t>District Blend (Victoria - Australia)</t>
  </si>
  <si>
    <t>Grampians (Victoria - Australia)</t>
  </si>
  <si>
    <t>King Valley (Victoria - Australia)</t>
  </si>
  <si>
    <t>Yarra Valley (Victoria - Australia)</t>
  </si>
  <si>
    <t>Great Southern (West Australia - Australia)</t>
  </si>
  <si>
    <t>Margaret River (West Australia - Australia)</t>
  </si>
  <si>
    <t>Okanagan Valley (British Columbia - Canada)</t>
  </si>
  <si>
    <t>Emerging Regions (Onatrio - Canada)</t>
  </si>
  <si>
    <t>Niagara  (Onatrio - Canada)</t>
  </si>
  <si>
    <t>Prince Edward County (Onatrio - Canada)</t>
  </si>
  <si>
    <t>Barsac (Bordeaux - France)</t>
  </si>
  <si>
    <t>Cotes de Castillon (Bordeaux - France)</t>
  </si>
  <si>
    <t>Entre Deux Mers (Bordeaux - France)</t>
  </si>
  <si>
    <t>Haut Medoc (Bordeaux - France)</t>
  </si>
  <si>
    <t>Margaux (Bordeaux - France)</t>
  </si>
  <si>
    <t>Medoc (Bordeaux - France)</t>
  </si>
  <si>
    <t>Pauillac (Bordeaux - France)</t>
  </si>
  <si>
    <t>Pessac Leognan (Bordeaux - France)</t>
  </si>
  <si>
    <t>Pomerol (Bordeaux - France)</t>
  </si>
  <si>
    <t>Sauternes (Bordeaux - France)</t>
  </si>
  <si>
    <t>St. Emilion (Bordeaux - France)</t>
  </si>
  <si>
    <t>St. Estephe (Bordeaux - France)</t>
  </si>
  <si>
    <t>St. Julien (Bordeaux - France)</t>
  </si>
  <si>
    <t>Beaujolais (Burgundy - France)</t>
  </si>
  <si>
    <t>Bourgogne (Burgundy - France)</t>
  </si>
  <si>
    <t>Chablis (Burgundy - France)</t>
  </si>
  <si>
    <t>Cote de Beaune (Burgundy - France)</t>
  </si>
  <si>
    <t>Cote de Nuits (Burgundy - France)</t>
  </si>
  <si>
    <t>Gevrey Chambertin (Burgundy - France)</t>
  </si>
  <si>
    <t>Maconnais (Burgundy - France)</t>
  </si>
  <si>
    <t>Maconnaise (Burgundy - France)</t>
  </si>
  <si>
    <t>Chateauneuf-du-Pape (Rhone Valley - France)</t>
  </si>
  <si>
    <t>Cote Rotie (Rhone Valley - France)</t>
  </si>
  <si>
    <t>Gigondas (Rhone Valley - France)</t>
  </si>
  <si>
    <t>Hermitage &amp; Crozes (Rhone Valley - France)</t>
  </si>
  <si>
    <t>Vacqueyras (Rhone Valley - France)</t>
  </si>
  <si>
    <t>Corbieres (Languedoc - France)</t>
  </si>
  <si>
    <t>Minervois (Languedoc - France)</t>
  </si>
  <si>
    <t>Roussillon (Languedoc - France)</t>
  </si>
  <si>
    <t>Anjou/Saumur (Loire - France)</t>
  </si>
  <si>
    <t>Muscadet (Loire - France)</t>
  </si>
  <si>
    <t>Pouilly Fume (Loire - France)</t>
  </si>
  <si>
    <t>Touraine (Loire - France)</t>
  </si>
  <si>
    <t>Montepulciano D'Abruzzo (Abruzzo - Italy)</t>
  </si>
  <si>
    <t>Rubicone (Emilia-Romagna - Italy)</t>
  </si>
  <si>
    <t>Castelli di Jesi (Marches - Italy)</t>
  </si>
  <si>
    <t>Conero (Marches - Italy)</t>
  </si>
  <si>
    <t>Barbera d'Alba (Piedmont - Italy)</t>
  </si>
  <si>
    <t>Barolo (Piedmont - Italy)</t>
  </si>
  <si>
    <t>Gavi (Piedmont - Italy)</t>
  </si>
  <si>
    <t>Langhe (Piedmont - Italy)</t>
  </si>
  <si>
    <t>Bolgheri (Tuscany - Italy)</t>
  </si>
  <si>
    <t>Chianti (Tuscany - Italy)</t>
  </si>
  <si>
    <t>Chianti Classico (Tuscany - Italy)</t>
  </si>
  <si>
    <t>Montalcino (Tuscany - Italy)</t>
  </si>
  <si>
    <t>Amarone (Veneto - Italy)</t>
  </si>
  <si>
    <t>Prosecco (Veneto - Italy)</t>
  </si>
  <si>
    <t>Valpolicella (Veneto - Italy)</t>
  </si>
  <si>
    <t>Central Coast (California - United States)</t>
  </si>
  <si>
    <t>Central Valley (California - United States)</t>
  </si>
  <si>
    <t>Mendocino (California - United States)</t>
  </si>
  <si>
    <t>Monterey (California - United States)</t>
  </si>
  <si>
    <t>Napa Valley (California - United States)</t>
  </si>
  <si>
    <t>North Coast (California - United States)</t>
  </si>
  <si>
    <t>San Francisco Bay (California - United States)</t>
  </si>
  <si>
    <t>Sonoma County (California - United States)</t>
  </si>
  <si>
    <t>South Coast (California - United States)</t>
  </si>
  <si>
    <t xml:space="preserve">Kosher                             </t>
  </si>
  <si>
    <t xml:space="preserve">Organic - Biodynamic               </t>
  </si>
  <si>
    <t xml:space="preserve">Organic - Certified                </t>
  </si>
  <si>
    <t xml:space="preserve">Organic - Organically Grown Grapes </t>
  </si>
  <si>
    <t xml:space="preserve">Vegan                              </t>
  </si>
  <si>
    <t xml:space="preserve">VQA          </t>
  </si>
  <si>
    <t xml:space="preserve">Low Alcohol  </t>
  </si>
  <si>
    <t xml:space="preserve">Wellness     </t>
  </si>
  <si>
    <t>**For Organic definition please see tab #2</t>
  </si>
  <si>
    <t>** Attribute [Ex: Organic, Kosher, etc.]</t>
  </si>
  <si>
    <t xml:space="preserve">Germany </t>
  </si>
  <si>
    <t>Spirit330</t>
  </si>
  <si>
    <t>Spirit350</t>
  </si>
  <si>
    <t>Spirit4500</t>
  </si>
  <si>
    <t>Wine350</t>
  </si>
  <si>
    <t>Beer Molson/Labatt Distributed336</t>
  </si>
  <si>
    <t>Beer Molson/Labatt Distributed341</t>
  </si>
  <si>
    <t>Beer Molson/Labatt Distributed450</t>
  </si>
  <si>
    <t>Beer Molson/Labatt Distributed455</t>
  </si>
  <si>
    <t>Beer Molson/Labatt Distributed568</t>
  </si>
  <si>
    <t>Beer Molson/Labatt Distributed600</t>
  </si>
  <si>
    <t>Beer Molson/Labatt Distributed640</t>
  </si>
  <si>
    <t>Beer Molson/Labatt Distributed950</t>
  </si>
  <si>
    <t>Beer Molson/Labatt Distributed990</t>
  </si>
  <si>
    <t>Beer Molson/Labatt Distributed1100</t>
  </si>
  <si>
    <t>Beer Molson/Labatt Distributed1110</t>
  </si>
  <si>
    <t>Beer Molson/Labatt Distributed1180</t>
  </si>
  <si>
    <t>Beer Molson/Labatt Distributed1300</t>
  </si>
  <si>
    <t>Beer Molson/Labatt Distributed1364</t>
  </si>
  <si>
    <t>Beer Molson/Labatt Distributed1419</t>
  </si>
  <si>
    <t>Beer Molson/Labatt Distributed1440</t>
  </si>
  <si>
    <t>Beer Molson/Labatt Distributed1800</t>
  </si>
  <si>
    <t>Beer Molson/Labatt Distributed1890</t>
  </si>
  <si>
    <t>Beer Molson/Labatt Distributed1950</t>
  </si>
  <si>
    <t>Beer Molson/Labatt Distributed2088</t>
  </si>
  <si>
    <t>Beer Molson/Labatt Distributed2172</t>
  </si>
  <si>
    <t>Beer Molson/Labatt Distributed2250</t>
  </si>
  <si>
    <t>Beer Molson/Labatt Distributed2400</t>
  </si>
  <si>
    <t>Beer Molson/Labatt Distributed2500</t>
  </si>
  <si>
    <t>Beer Molson/Labatt Distributed2640</t>
  </si>
  <si>
    <t>Beer Molson/Labatt Distributed2728</t>
  </si>
  <si>
    <t>Beer Molson/Labatt Distributed3000</t>
  </si>
  <si>
    <t>Beer Molson/Labatt Distributed3300</t>
  </si>
  <si>
    <t>Beer Molson/Labatt Distributed3520</t>
  </si>
  <si>
    <t>Beer Molson/Labatt Distributed3550</t>
  </si>
  <si>
    <t>Beer Molson/Labatt Distributed3760</t>
  </si>
  <si>
    <t>Beer Molson/Labatt Distributed5325</t>
  </si>
  <si>
    <t>Beer Molson/Labatt Distributed7368</t>
  </si>
  <si>
    <t>Beer Molson/Labatt Distributed8448</t>
  </si>
  <si>
    <t>Beer Molson/Labatt Distributed9150</t>
  </si>
  <si>
    <t>Beer Molson/Labatt Distributed12000</t>
  </si>
  <si>
    <t>Beer NLC Distributed Low Alcohol Beer473</t>
  </si>
  <si>
    <t>Beer NLC Distributed Low Alcohol Beer500</t>
  </si>
  <si>
    <t>Light &amp; Crisp (White Wine)</t>
  </si>
  <si>
    <t>Aromatic &amp; Flavourful (White Wine)</t>
  </si>
  <si>
    <t>Aromatic &amp; Sweet (White Wine)</t>
  </si>
  <si>
    <t>Full &amp; Rich (White Wine)</t>
  </si>
  <si>
    <t>Light &amp; Fruity (Red Wine)</t>
  </si>
  <si>
    <t>Medium &amp; Fruity (Red Wine)</t>
  </si>
  <si>
    <t>Full &amp; Smooth (Red Wine)</t>
  </si>
  <si>
    <t>Full &amp; Powerful (Red Wine)</t>
  </si>
  <si>
    <t>Ready To Drink5676</t>
  </si>
  <si>
    <t>Ready To Drink6000</t>
  </si>
  <si>
    <t>Ready To Drink4000</t>
  </si>
  <si>
    <t>Janine Penney</t>
  </si>
  <si>
    <t>709-724-1127</t>
  </si>
  <si>
    <t>janine.penney@nlliquor.com</t>
  </si>
  <si>
    <t>Ready To Drink8520</t>
  </si>
  <si>
    <t>Beer Molson/Labatt Distributed19000</t>
  </si>
  <si>
    <t>Beer NLC Distributed Low Alcohol Beer1420</t>
  </si>
  <si>
    <t>Beer NLC Distributed Low Alcohol Beer1892</t>
  </si>
  <si>
    <t>Beer Molson/Labatt Distributed Low Alcohol Beer473</t>
  </si>
  <si>
    <t>Beer Molson/Labatt Distributed Low Alcohol Beer1420</t>
  </si>
  <si>
    <t>Beer Molson/Labatt Distributed Low Alcohol Beer1892</t>
  </si>
  <si>
    <t>Beer Molson/Labatt Distributed10650</t>
  </si>
  <si>
    <t>Ready To Drink10650</t>
  </si>
  <si>
    <t>Beer Molson/Labatt Distributed12780</t>
  </si>
  <si>
    <t>Ready To Drink888</t>
  </si>
  <si>
    <t>Ready To Drink568</t>
  </si>
  <si>
    <t>Mikulov (South Moravia Czechia)</t>
  </si>
  <si>
    <t>Spirit1500</t>
  </si>
  <si>
    <t>Aromatic &amp; Flavourful (Sparkling Wine)</t>
  </si>
  <si>
    <t>Aromatic &amp; Sweet (Sparkling Wine)</t>
  </si>
  <si>
    <t>Full &amp; Rich (Sparkling Wine)</t>
  </si>
  <si>
    <t>Aromatic &amp; Sweet (Rose Wine)</t>
  </si>
  <si>
    <t>Light &amp; Fruity (Rose Wine)</t>
  </si>
  <si>
    <t>Medium &amp; Fruity (Rose Wine)</t>
  </si>
  <si>
    <t>Ready To Drink1760</t>
  </si>
  <si>
    <t>Ready To Drink946</t>
  </si>
  <si>
    <t>Ready To Drink1184</t>
  </si>
  <si>
    <t>Ready To Drink3520</t>
  </si>
  <si>
    <t>Ready To Drink18000</t>
  </si>
  <si>
    <t>Cider200</t>
  </si>
  <si>
    <t>Cider270</t>
  </si>
  <si>
    <t>Cider296</t>
  </si>
  <si>
    <t>Cider1000</t>
  </si>
  <si>
    <t>Cider1184</t>
  </si>
  <si>
    <t>Cider1200</t>
  </si>
  <si>
    <t>Cider1500</t>
  </si>
  <si>
    <t>Cider1600</t>
  </si>
  <si>
    <t>Cider1750</t>
  </si>
  <si>
    <t>Cider1776</t>
  </si>
  <si>
    <t>Cider2832</t>
  </si>
  <si>
    <t>Cider2840</t>
  </si>
  <si>
    <t>Cider3960</t>
  </si>
  <si>
    <t>Cider4092</t>
  </si>
  <si>
    <t>Cider7920</t>
  </si>
  <si>
    <t>Cider8184</t>
  </si>
  <si>
    <t>Cider18000</t>
  </si>
  <si>
    <t>Cider30000</t>
  </si>
  <si>
    <t>Cider50000</t>
  </si>
  <si>
    <t>Ready To Drink1278</t>
  </si>
  <si>
    <t xml:space="preserve">In submitting this product application, it is understood that you (Supplier and Agent) agree to </t>
  </si>
  <si>
    <t>NLC’s Supplier Code of Conduct</t>
  </si>
  <si>
    <t>Wine800</t>
  </si>
  <si>
    <t>Ready To Drink1680</t>
  </si>
  <si>
    <t>Ready To Drink3360</t>
  </si>
  <si>
    <t>Ready To Drink4500</t>
  </si>
  <si>
    <t>Antigua</t>
  </si>
  <si>
    <t>Barbados</t>
  </si>
  <si>
    <t>Bermuda</t>
  </si>
  <si>
    <t>Caribbean</t>
  </si>
  <si>
    <t>China</t>
  </si>
  <si>
    <t>Cuba</t>
  </si>
  <si>
    <t>Czech Republic</t>
  </si>
  <si>
    <t>Dominican Republic</t>
  </si>
  <si>
    <t>Estonia</t>
  </si>
  <si>
    <t>Guatemala</t>
  </si>
  <si>
    <t>Guyana</t>
  </si>
  <si>
    <t>Iceland</t>
  </si>
  <si>
    <t>Latvia</t>
  </si>
  <si>
    <t>Nepal</t>
  </si>
  <si>
    <t>Netherlands</t>
  </si>
  <si>
    <t>Nicaragua</t>
  </si>
  <si>
    <t>Norway</t>
  </si>
  <si>
    <t>Philippines</t>
  </si>
  <si>
    <t>Russia</t>
  </si>
  <si>
    <t>Scotland</t>
  </si>
  <si>
    <t>Singapore</t>
  </si>
  <si>
    <t>St. Croix</t>
  </si>
  <si>
    <t>Sweden</t>
  </si>
  <si>
    <t>Taiwan</t>
  </si>
  <si>
    <t>Trinidad</t>
  </si>
  <si>
    <t>United States</t>
  </si>
  <si>
    <t>Venezuela</t>
  </si>
  <si>
    <t>Vietnam</t>
  </si>
  <si>
    <t>Wales</t>
  </si>
  <si>
    <t>Product Department:</t>
  </si>
  <si>
    <t>Ready to Drink</t>
  </si>
  <si>
    <t>Rum (Spirit)</t>
  </si>
  <si>
    <t>Whisky (Spirit)</t>
  </si>
  <si>
    <t>Vodka (Spirit)</t>
  </si>
  <si>
    <t>Gin (Spirit)</t>
  </si>
  <si>
    <t>Tequila (Spirit)</t>
  </si>
  <si>
    <t>Liqueur (Spirit)</t>
  </si>
  <si>
    <t>Brandy (Spirit)</t>
  </si>
  <si>
    <t>Cognac (Spirit)</t>
  </si>
  <si>
    <t>Bitters (Spirit)</t>
  </si>
  <si>
    <t>Cooler (RTD)</t>
  </si>
  <si>
    <t>Cider (RTD)</t>
  </si>
  <si>
    <t>Ale (Beer)</t>
  </si>
  <si>
    <t>Lager (Beer)</t>
  </si>
  <si>
    <t>Stout (Beer)</t>
  </si>
  <si>
    <t>Porter (Beer)</t>
  </si>
  <si>
    <t>Flavoured (Beer)</t>
  </si>
  <si>
    <t>Mix (Beer)</t>
  </si>
  <si>
    <t>Case Pack Change</t>
  </si>
  <si>
    <t>Armenia</t>
  </si>
  <si>
    <t>Ready To Drink800</t>
  </si>
  <si>
    <t>Cognac (Spirit)CDN</t>
  </si>
  <si>
    <t>Cognac (Spirit)CET</t>
  </si>
  <si>
    <t>Cognac (Spirit)MFN</t>
  </si>
  <si>
    <t>Cognac (Spirit)UST</t>
  </si>
  <si>
    <t>Bitters (Spirit)CDN</t>
  </si>
  <si>
    <t>Bitters (Spirit)CET</t>
  </si>
  <si>
    <t>Bitters (Spirit)MFN</t>
  </si>
  <si>
    <t>Bitters (Spirit)UST</t>
  </si>
  <si>
    <t>Liqueur (Spirit)UST</t>
  </si>
  <si>
    <t>BrandY (Spirit)CDN</t>
  </si>
  <si>
    <t>Brandy (Spirit)CET</t>
  </si>
  <si>
    <t>Brandy (Spirit)MFN</t>
  </si>
  <si>
    <t>Brandy (Spirit)UST</t>
  </si>
  <si>
    <t>Whisky (Spirit)CDN</t>
  </si>
  <si>
    <t>Whisky (Spirit)CPT</t>
  </si>
  <si>
    <t>Whisky (Spirit)CET</t>
  </si>
  <si>
    <t>Whisky (Spirit)MFN</t>
  </si>
  <si>
    <t>Whisky (Spirit)UST</t>
  </si>
  <si>
    <t>Rum (Spirit)CDN</t>
  </si>
  <si>
    <t>Rum (Spirit)CET</t>
  </si>
  <si>
    <t>Rum (Spirit)MFN</t>
  </si>
  <si>
    <t>Rum (Spirit)UST</t>
  </si>
  <si>
    <t>Gin (Spirit)CDN</t>
  </si>
  <si>
    <t>Gin (Spirit)CET</t>
  </si>
  <si>
    <t>Gin (Spirit)MFN</t>
  </si>
  <si>
    <t>Gin (Spirit)UST</t>
  </si>
  <si>
    <t>Vodka (Spirit)CDN</t>
  </si>
  <si>
    <t>Vodka (Spirit)CET</t>
  </si>
  <si>
    <t>Vodka (Spirit)MFN</t>
  </si>
  <si>
    <t>Vodka (Spirit)UST</t>
  </si>
  <si>
    <t>Tequila (Spirit)CDN</t>
  </si>
  <si>
    <t>Tequila (Spirit)CET</t>
  </si>
  <si>
    <t>Tequila (Spirit)MFN</t>
  </si>
  <si>
    <t>Tequila (Spirit)UST</t>
  </si>
  <si>
    <t>Liqueur (Spirit)CDN</t>
  </si>
  <si>
    <t>Liqueur (Spirit)CET</t>
  </si>
  <si>
    <t>Liqueur (Spirit)CPT</t>
  </si>
  <si>
    <t>Liqueur (Spirit)MFN</t>
  </si>
  <si>
    <t>Ale (Beer)CDN</t>
  </si>
  <si>
    <t>Ale (Beer)CPT</t>
  </si>
  <si>
    <t>Ale (Beer)CET</t>
  </si>
  <si>
    <t>Ale (Beer)MFN</t>
  </si>
  <si>
    <t>Ale (Beer)UST</t>
  </si>
  <si>
    <t>Lager (Beer)CDN</t>
  </si>
  <si>
    <t>Lager (Beer)CPT</t>
  </si>
  <si>
    <t>Lager (Beer)CET</t>
  </si>
  <si>
    <t>Lager (Beer)MFN</t>
  </si>
  <si>
    <t>Lager (Beer)UST</t>
  </si>
  <si>
    <t>Stout (Beer)CDN</t>
  </si>
  <si>
    <t>Stout (Beer)CPT</t>
  </si>
  <si>
    <t>Stout (Beer)CET</t>
  </si>
  <si>
    <t>Stout (Beer)MFN</t>
  </si>
  <si>
    <t>Stout (Beer)UST</t>
  </si>
  <si>
    <t>Porter (Beer)CDN</t>
  </si>
  <si>
    <t>Porter (Beer)CPT</t>
  </si>
  <si>
    <t>Porter (Beer)CET</t>
  </si>
  <si>
    <t>Porter (Beer)MFN</t>
  </si>
  <si>
    <t>Porter (Beer)UST</t>
  </si>
  <si>
    <t>Flavoured (Beer)CDN</t>
  </si>
  <si>
    <t>Flavoured (Beer)CPT</t>
  </si>
  <si>
    <t>Flavoured (Beer)CET</t>
  </si>
  <si>
    <t>Flavoured (Beer)MFN</t>
  </si>
  <si>
    <t>Flavoured (Beer)UST</t>
  </si>
  <si>
    <t>Mix (Beer)CDN</t>
  </si>
  <si>
    <t>Mix (Beer)CPT</t>
  </si>
  <si>
    <t>Mix (Beer)CET</t>
  </si>
  <si>
    <t>Mix (Beer)MFN</t>
  </si>
  <si>
    <t>Mix (Beer)UST</t>
  </si>
  <si>
    <t>Ale (Beer)250</t>
  </si>
  <si>
    <t>Ale (Beer)330</t>
  </si>
  <si>
    <t>Ale (Beer)341</t>
  </si>
  <si>
    <t>Ale (Beer)355</t>
  </si>
  <si>
    <t>Ale (Beer)375</t>
  </si>
  <si>
    <t>Ale (Beer)440</t>
  </si>
  <si>
    <t>Ale (Beer)473</t>
  </si>
  <si>
    <t>Ale (Beer)500</t>
  </si>
  <si>
    <t>Ale (Beer)550</t>
  </si>
  <si>
    <t>Ale (Beer)568</t>
  </si>
  <si>
    <t>Ale (Beer)600</t>
  </si>
  <si>
    <t>Ale (Beer)650</t>
  </si>
  <si>
    <t>Ale (Beer)660</t>
  </si>
  <si>
    <t>Ale (Beer)710</t>
  </si>
  <si>
    <t>Ale (Beer)750</t>
  </si>
  <si>
    <t>Ale (Beer)765</t>
  </si>
  <si>
    <t>Ale (Beer)880</t>
  </si>
  <si>
    <t>Ale (Beer)944</t>
  </si>
  <si>
    <t>Ale (Beer)946</t>
  </si>
  <si>
    <t>Ale (Beer)990</t>
  </si>
  <si>
    <t>Ale (Beer)1000</t>
  </si>
  <si>
    <t>Ale (Beer)1100</t>
  </si>
  <si>
    <t>Ale (Beer)1110</t>
  </si>
  <si>
    <t>Ale (Beer)1180</t>
  </si>
  <si>
    <t>Ale (Beer)1300</t>
  </si>
  <si>
    <t>Ale (Beer)1320</t>
  </si>
  <si>
    <t>Ale (Beer)1364</t>
  </si>
  <si>
    <t>Ale (Beer)1419</t>
  </si>
  <si>
    <t>Ale (Beer)1420</t>
  </si>
  <si>
    <t>Ale (Beer)1500</t>
  </si>
  <si>
    <t>Ale (Beer)1760</t>
  </si>
  <si>
    <t>Ale (Beer)1892</t>
  </si>
  <si>
    <t>Ale (Beer)1950</t>
  </si>
  <si>
    <t>Ale (Beer)1980</t>
  </si>
  <si>
    <t>Ale (Beer)2000</t>
  </si>
  <si>
    <t>Ale (Beer)2046</t>
  </si>
  <si>
    <t>Ale (Beer)2076</t>
  </si>
  <si>
    <t>Ale (Beer)2100</t>
  </si>
  <si>
    <t>Ale (Beer)2130</t>
  </si>
  <si>
    <t>Ale (Beer)2400</t>
  </si>
  <si>
    <t>Ale (Beer)2500</t>
  </si>
  <si>
    <t>Ale (Beer)2640</t>
  </si>
  <si>
    <t>Ale (Beer)2728</t>
  </si>
  <si>
    <t>Ale (Beer)2838</t>
  </si>
  <si>
    <t>Ale (Beer)2840</t>
  </si>
  <si>
    <t>Ale (Beer)3000</t>
  </si>
  <si>
    <t>Ale (Beer)3300</t>
  </si>
  <si>
    <t>Ale (Beer)3520</t>
  </si>
  <si>
    <t>Ale (Beer)3550</t>
  </si>
  <si>
    <t>Ale (Beer)3760</t>
  </si>
  <si>
    <t>Ale (Beer)3784</t>
  </si>
  <si>
    <t>Ale (Beer)3960</t>
  </si>
  <si>
    <t>Ale (Beer)4000</t>
  </si>
  <si>
    <t>Ale (Beer)4092</t>
  </si>
  <si>
    <t>Ale (Beer)4260</t>
  </si>
  <si>
    <t>Ale (Beer)5000</t>
  </si>
  <si>
    <t>Ale (Beer)5115</t>
  </si>
  <si>
    <t>Ale (Beer)5325</t>
  </si>
  <si>
    <t>Ale (Beer)5676</t>
  </si>
  <si>
    <t>Ale (Beer)7368</t>
  </si>
  <si>
    <t>Ale (Beer)7920</t>
  </si>
  <si>
    <t>Ale (Beer)8184</t>
  </si>
  <si>
    <t>Ale (Beer)8448</t>
  </si>
  <si>
    <t>Ale (Beer)8520</t>
  </si>
  <si>
    <t>Ale (Beer)9150</t>
  </si>
  <si>
    <t>Ale (Beer)12000</t>
  </si>
  <si>
    <t>Ale (Beer)12780</t>
  </si>
  <si>
    <t>Ale (Beer)19500</t>
  </si>
  <si>
    <t>Ale (Beer)20000</t>
  </si>
  <si>
    <t>Ale (Beer)30000</t>
  </si>
  <si>
    <t>Ale (Beer)50000</t>
  </si>
  <si>
    <t>Lager (Beer)250</t>
  </si>
  <si>
    <t>Lager (Beer)330</t>
  </si>
  <si>
    <t>Lager (Beer)341</t>
  </si>
  <si>
    <t>Lager (Beer)355</t>
  </si>
  <si>
    <t>Lager (Beer)375</t>
  </si>
  <si>
    <t>Lager (Beer)440</t>
  </si>
  <si>
    <t>Lager (Beer)473</t>
  </si>
  <si>
    <t>Lager (Beer)500</t>
  </si>
  <si>
    <t>Lager (Beer)550</t>
  </si>
  <si>
    <t>Lager (Beer)568</t>
  </si>
  <si>
    <t>Lager (Beer)600</t>
  </si>
  <si>
    <t>Lager (Beer)650</t>
  </si>
  <si>
    <t>Lager (Beer)660</t>
  </si>
  <si>
    <t>Lager (Beer)710</t>
  </si>
  <si>
    <t>Lager (Beer)750</t>
  </si>
  <si>
    <t>Lager (Beer)765</t>
  </si>
  <si>
    <t>Lager (Beer)880</t>
  </si>
  <si>
    <t>Lager (Beer)944</t>
  </si>
  <si>
    <t>Lager (Beer)946</t>
  </si>
  <si>
    <t>Lager (Beer)990</t>
  </si>
  <si>
    <t>Lager (Beer)1000</t>
  </si>
  <si>
    <t>Lager (Beer)1100</t>
  </si>
  <si>
    <t>Lager (Beer)1110</t>
  </si>
  <si>
    <t>Lager (Beer)1180</t>
  </si>
  <si>
    <t>Lager (Beer)1300</t>
  </si>
  <si>
    <t>Lager (Beer)1320</t>
  </si>
  <si>
    <t>Lager (Beer)1364</t>
  </si>
  <si>
    <t>Lager (Beer)1419</t>
  </si>
  <si>
    <t>Lager (Beer)1420</t>
  </si>
  <si>
    <t>Lager (Beer)1500</t>
  </si>
  <si>
    <t>Lager (Beer)1760</t>
  </si>
  <si>
    <t>Lager (Beer)1892</t>
  </si>
  <si>
    <t>Lager (Beer)1950</t>
  </si>
  <si>
    <t>Lager (Beer)1980</t>
  </si>
  <si>
    <t>Lager (Beer)2000</t>
  </si>
  <si>
    <t>Lager (Beer)2046</t>
  </si>
  <si>
    <t>Lager (Beer)2076</t>
  </si>
  <si>
    <t>Lager (Beer)2100</t>
  </si>
  <si>
    <t>Lager (Beer)2130</t>
  </si>
  <si>
    <t>Lager (Beer)2400</t>
  </si>
  <si>
    <t>Lager (Beer)2500</t>
  </si>
  <si>
    <t>Lager (Beer)2640</t>
  </si>
  <si>
    <t>Lager (Beer)2728</t>
  </si>
  <si>
    <t>Lager (Beer)2838</t>
  </si>
  <si>
    <t>Lager (Beer)2840</t>
  </si>
  <si>
    <t>Lager (Beer)3000</t>
  </si>
  <si>
    <t>Lager (Beer)3300</t>
  </si>
  <si>
    <t>Lager (Beer)3520</t>
  </si>
  <si>
    <t>Lager (Beer)3550</t>
  </si>
  <si>
    <t>Lager (Beer)3760</t>
  </si>
  <si>
    <t>Lager (Beer)3784</t>
  </si>
  <si>
    <t>Lager (Beer)3960</t>
  </si>
  <si>
    <t>Lager (Beer)4000</t>
  </si>
  <si>
    <t>Lager (Beer)4092</t>
  </si>
  <si>
    <t>Lager (Beer)4260</t>
  </si>
  <si>
    <t>Lager (Beer)5000</t>
  </si>
  <si>
    <t>Lager (Beer)5115</t>
  </si>
  <si>
    <t>Lager (Beer)5325</t>
  </si>
  <si>
    <t>Lager (Beer)5676</t>
  </si>
  <si>
    <t>Lager (Beer)7368</t>
  </si>
  <si>
    <t>Lager (Beer)7920</t>
  </si>
  <si>
    <t>Lager (Beer)8184</t>
  </si>
  <si>
    <t>Lager (Beer)8448</t>
  </si>
  <si>
    <t>Lager (Beer)8520</t>
  </si>
  <si>
    <t>Lager (Beer)9150</t>
  </si>
  <si>
    <t>Lager (Beer)12000</t>
  </si>
  <si>
    <t>Lager (Beer)12780</t>
  </si>
  <si>
    <t>Lager (Beer)19500</t>
  </si>
  <si>
    <t>Lager (Beer)20000</t>
  </si>
  <si>
    <t>Lager (Beer)30000</t>
  </si>
  <si>
    <t>Lager (Beer)50000</t>
  </si>
  <si>
    <t>Stout (Beer)250</t>
  </si>
  <si>
    <t>Stout (Beer)330</t>
  </si>
  <si>
    <t>Stout (Beer)341</t>
  </si>
  <si>
    <t>Stout  (Beer)355</t>
  </si>
  <si>
    <t>Stout (Beer)375</t>
  </si>
  <si>
    <t>Stout (Beer)440</t>
  </si>
  <si>
    <t>Stout (Beer)473</t>
  </si>
  <si>
    <t>Stout (Beer)500</t>
  </si>
  <si>
    <t>Stout (Beer)550</t>
  </si>
  <si>
    <t>Stout (Beer)568</t>
  </si>
  <si>
    <t>Stout (Beer)600</t>
  </si>
  <si>
    <t>Stout (Beer)650</t>
  </si>
  <si>
    <t>Stout (Beer)660</t>
  </si>
  <si>
    <t>Stout (Beer)710</t>
  </si>
  <si>
    <t>Stout (Beer)750</t>
  </si>
  <si>
    <t>Stout (Beer)765</t>
  </si>
  <si>
    <t>Stout (Beer)880</t>
  </si>
  <si>
    <t>Stout (Beer)944</t>
  </si>
  <si>
    <t>Stout (Beer)946</t>
  </si>
  <si>
    <t>Stout (Beer)990</t>
  </si>
  <si>
    <t>Stout (Beer)1000</t>
  </si>
  <si>
    <t>Stout (Beer)1100</t>
  </si>
  <si>
    <t>Stout (Beer)1110</t>
  </si>
  <si>
    <t>Stout (Beer)1180</t>
  </si>
  <si>
    <t>Stout (Beer)1300</t>
  </si>
  <si>
    <t>Stout (Beer)1320</t>
  </si>
  <si>
    <t>Stout (Beer)1364</t>
  </si>
  <si>
    <t>Stout (Beer)1419</t>
  </si>
  <si>
    <t>Stout (Beer)1420</t>
  </si>
  <si>
    <t>Stout (Beer)1500</t>
  </si>
  <si>
    <t>Stout (Beer)1760</t>
  </si>
  <si>
    <t>Stout (Beer)1892</t>
  </si>
  <si>
    <t>Stout (Beer)1950</t>
  </si>
  <si>
    <t>Stout (Beer)1980</t>
  </si>
  <si>
    <t>Stout (Beer)2000</t>
  </si>
  <si>
    <t>Stout (Beer)2046</t>
  </si>
  <si>
    <t>Stout (Beer)2076</t>
  </si>
  <si>
    <t>Stout (Beer)2100</t>
  </si>
  <si>
    <t>Stout (Beer)2130</t>
  </si>
  <si>
    <t>Stout (Beer)2400</t>
  </si>
  <si>
    <t>Stout (Beer)2500</t>
  </si>
  <si>
    <t>Stout (Beer)2640</t>
  </si>
  <si>
    <t>Stout (Beer)2728</t>
  </si>
  <si>
    <t>Stout (Beer)2838</t>
  </si>
  <si>
    <t>Stout (Beer)2840</t>
  </si>
  <si>
    <t>Stout (Beer)3000</t>
  </si>
  <si>
    <t>Stout (Beer)3300</t>
  </si>
  <si>
    <t>Stout (Beer)3520</t>
  </si>
  <si>
    <t>Stout (Beer)3550</t>
  </si>
  <si>
    <t>Stout (Beer)3760</t>
  </si>
  <si>
    <t>Stout (Beer)3784</t>
  </si>
  <si>
    <t>Stout (Beer)3960</t>
  </si>
  <si>
    <t>Stout (Beer)4000</t>
  </si>
  <si>
    <t>Stout (Beer)4092</t>
  </si>
  <si>
    <t>Stout (Beer)4260</t>
  </si>
  <si>
    <t>Stout (Beer)5000</t>
  </si>
  <si>
    <t>Stout (Beer)5115</t>
  </si>
  <si>
    <t>Stout (Beer)5325</t>
  </si>
  <si>
    <t>Stout (Beer)5676</t>
  </si>
  <si>
    <t>Stout (Beer)7368</t>
  </si>
  <si>
    <t>Stout (Beer)7920</t>
  </si>
  <si>
    <t>Stout (Beer)8184</t>
  </si>
  <si>
    <t>Stout (Beer)8448</t>
  </si>
  <si>
    <t>Stout (Beer)8520</t>
  </si>
  <si>
    <t>Stout (Beer)9150</t>
  </si>
  <si>
    <t>Stout (Beer)12000</t>
  </si>
  <si>
    <t>Stout (Beer)12780</t>
  </si>
  <si>
    <t>Stout (Beer)19500</t>
  </si>
  <si>
    <t>Stout (Beer)20000</t>
  </si>
  <si>
    <t>Stout (Beer)30000</t>
  </si>
  <si>
    <t>Stout (Beer)50000</t>
  </si>
  <si>
    <t>Porter (Beer)250</t>
  </si>
  <si>
    <t>Porter (Beer)330</t>
  </si>
  <si>
    <t>Porter (Beer)341</t>
  </si>
  <si>
    <t>Porter  (Beer)355</t>
  </si>
  <si>
    <t>Porter (Beer)375</t>
  </si>
  <si>
    <t>Porter (Beer)440</t>
  </si>
  <si>
    <t>Porter (Beer)473</t>
  </si>
  <si>
    <t>Porter (Beer)500</t>
  </si>
  <si>
    <t>Porter (Beer)550</t>
  </si>
  <si>
    <t>Porter (Beer)568</t>
  </si>
  <si>
    <t>Porter (Beer)600</t>
  </si>
  <si>
    <t>Porter (Beer)650</t>
  </si>
  <si>
    <t>Porter (Beer)660</t>
  </si>
  <si>
    <t>Porter (Beer)710</t>
  </si>
  <si>
    <t>Porter (Beer)750</t>
  </si>
  <si>
    <t>Porter (Beer)765</t>
  </si>
  <si>
    <t>Porter (Beer)880</t>
  </si>
  <si>
    <t>Porter (Beer)944</t>
  </si>
  <si>
    <t>Porter (Beer)946</t>
  </si>
  <si>
    <t>Porter (Beer)990</t>
  </si>
  <si>
    <t>Porter (Beer)1000</t>
  </si>
  <si>
    <t>Porter (Beer)1100</t>
  </si>
  <si>
    <t>Porter (Beer)1110</t>
  </si>
  <si>
    <t>Porter (Beer)1180</t>
  </si>
  <si>
    <t>Porter (Beer)1300</t>
  </si>
  <si>
    <t>Porter (Beer)1320</t>
  </si>
  <si>
    <t>Porter (Beer)1364</t>
  </si>
  <si>
    <t>Porter (Beer)1419</t>
  </si>
  <si>
    <t>Porter (Beer)1420</t>
  </si>
  <si>
    <t>Porter (Beer)1500</t>
  </si>
  <si>
    <t>Porter (Beer)1760</t>
  </si>
  <si>
    <t>Porter (Beer)1892</t>
  </si>
  <si>
    <t>Porter (Beer)1950</t>
  </si>
  <si>
    <t>Porter (Beer)1980</t>
  </si>
  <si>
    <t>Porter (Beer)2000</t>
  </si>
  <si>
    <t>Porter (Beer)2046</t>
  </si>
  <si>
    <t>Porter (Beer)2076</t>
  </si>
  <si>
    <t>Porter (Beer)2100</t>
  </si>
  <si>
    <t>Porter (Beer)2130</t>
  </si>
  <si>
    <t>Porter (Beer)2400</t>
  </si>
  <si>
    <t>Porter (Beer)2500</t>
  </si>
  <si>
    <t>Porter (Beer)2640</t>
  </si>
  <si>
    <t>Porter (Beer)2728</t>
  </si>
  <si>
    <t>Porter (Beer)2838</t>
  </si>
  <si>
    <t>Porter (Beer)2840</t>
  </si>
  <si>
    <t>Porter (Beer)3000</t>
  </si>
  <si>
    <t>Porter (Beer)3300</t>
  </si>
  <si>
    <t>Porter (Beer)3520</t>
  </si>
  <si>
    <t>Porter (Beer)3550</t>
  </si>
  <si>
    <t>Porter (Beer)3760</t>
  </si>
  <si>
    <t>Porter (Beer)3784</t>
  </si>
  <si>
    <t>Porter (Beer)3960</t>
  </si>
  <si>
    <t>Porter (Beer)4000</t>
  </si>
  <si>
    <t>Porter (Beer)4092</t>
  </si>
  <si>
    <t>Porter (Beer)4260</t>
  </si>
  <si>
    <t>Porter (Beer)5000</t>
  </si>
  <si>
    <t>Porter (Beer)5115</t>
  </si>
  <si>
    <t>Porter (Beer)5325</t>
  </si>
  <si>
    <t>Porter (Beer)5676</t>
  </si>
  <si>
    <t>Porter (Beer)7368</t>
  </si>
  <si>
    <t>Porter (Beer)7920</t>
  </si>
  <si>
    <t>Porter (Beer)8184</t>
  </si>
  <si>
    <t>Porter (Beer)8448</t>
  </si>
  <si>
    <t>Porter (Beer)8520</t>
  </si>
  <si>
    <t>Porter (Beer)9150</t>
  </si>
  <si>
    <t>Porter (Beer)12000</t>
  </si>
  <si>
    <t>Porter (Beer)12780</t>
  </si>
  <si>
    <t>Porter (Beer)19500</t>
  </si>
  <si>
    <t>Porter (Beer)20000</t>
  </si>
  <si>
    <t>Porter (Beer)30000</t>
  </si>
  <si>
    <t>Porter (Beer)50000</t>
  </si>
  <si>
    <t>Flavoured (Beer)250</t>
  </si>
  <si>
    <t>Flavoured (Beer)330</t>
  </si>
  <si>
    <t>Flavoured (Beer)341</t>
  </si>
  <si>
    <t>Flavoured  (Beer)355</t>
  </si>
  <si>
    <t>Flavoured (Beer)375</t>
  </si>
  <si>
    <t>Flavoured (Beer)440</t>
  </si>
  <si>
    <t>Flavoured (Beer)473</t>
  </si>
  <si>
    <t>Flavoured (Beer)500</t>
  </si>
  <si>
    <t>Flavoured (Beer)550</t>
  </si>
  <si>
    <t>Flavoured (Beer)568</t>
  </si>
  <si>
    <t>Flavoured (Beer)600</t>
  </si>
  <si>
    <t>Flavoured (Beer)650</t>
  </si>
  <si>
    <t>Flavoured (Beer)660</t>
  </si>
  <si>
    <t>Flavoured (Beer)710</t>
  </si>
  <si>
    <t>Flavoured (Beer)750</t>
  </si>
  <si>
    <t>Flavoured (Beer)765</t>
  </si>
  <si>
    <t>Flavoured (Beer)880</t>
  </si>
  <si>
    <t>Flavoured (Beer)944</t>
  </si>
  <si>
    <t>Flavoured (Beer)946</t>
  </si>
  <si>
    <t>Flavoured (Beer)990</t>
  </si>
  <si>
    <t>Flavoured (Beer)1000</t>
  </si>
  <si>
    <t>Flavoured (Beer)1100</t>
  </si>
  <si>
    <t>Flavoured (Beer)1110</t>
  </si>
  <si>
    <t>Flavoured (Beer)1180</t>
  </si>
  <si>
    <t>Flavoured (Beer)1300</t>
  </si>
  <si>
    <t>Flavoured (Beer)1320</t>
  </si>
  <si>
    <t>Flavoured (Beer)1364</t>
  </si>
  <si>
    <t>Flavoured (Beer)1419</t>
  </si>
  <si>
    <t>Flavoured (Beer)1420</t>
  </si>
  <si>
    <t>Flavoured (Beer)1500</t>
  </si>
  <si>
    <t>Flavoured (Beer)1760</t>
  </si>
  <si>
    <t>Flavoured (Beer)1892</t>
  </si>
  <si>
    <t>Flavoured (Beer)1950</t>
  </si>
  <si>
    <t>Flavoured (Beer)1980</t>
  </si>
  <si>
    <t>Flavoured (Beer)2000</t>
  </si>
  <si>
    <t>Flavoured (Beer)2046</t>
  </si>
  <si>
    <t>Flavoured (Beer)2076</t>
  </si>
  <si>
    <t>Flavoured (Beer)2100</t>
  </si>
  <si>
    <t>Flavoured (Beer)2130</t>
  </si>
  <si>
    <t>Flavoured (Beer)2400</t>
  </si>
  <si>
    <t>Flavoured (Beer)2500</t>
  </si>
  <si>
    <t>Flavoured (Beer)2640</t>
  </si>
  <si>
    <t>Flavoured (Beer)2728</t>
  </si>
  <si>
    <t>Flavoured (Beer)2838</t>
  </si>
  <si>
    <t>Flavoured (Beer)2840</t>
  </si>
  <si>
    <t>Flavoured (Beer)3000</t>
  </si>
  <si>
    <t>Flavoured (Beer)3300</t>
  </si>
  <si>
    <t>Flavoured (Beer)3520</t>
  </si>
  <si>
    <t>Flavoured (Beer)3550</t>
  </si>
  <si>
    <t>Flavoured (Beer)3760</t>
  </si>
  <si>
    <t>Flavoured (Beer)3784</t>
  </si>
  <si>
    <t>Flavoured (Beer)3960</t>
  </si>
  <si>
    <t>Flavoured (Beer)4000</t>
  </si>
  <si>
    <t>Flavoured (Beer)4092</t>
  </si>
  <si>
    <t>Flavoured (Beer)4260</t>
  </si>
  <si>
    <t>Flavoured (Beer)5000</t>
  </si>
  <si>
    <t>Flavoured (Beer)5115</t>
  </si>
  <si>
    <t>Flavoured (Beer)5325</t>
  </si>
  <si>
    <t>Flavoured (Beer)5676</t>
  </si>
  <si>
    <t>Flavoured (Beer)7368</t>
  </si>
  <si>
    <t>Flavoured (Beer)7920</t>
  </si>
  <si>
    <t>Flavoured (Beer)8184</t>
  </si>
  <si>
    <t>Flavoured (Beer)8448</t>
  </si>
  <si>
    <t>Flavoured (Beer)8520</t>
  </si>
  <si>
    <t>Flavoured (Beer)9150</t>
  </si>
  <si>
    <t>Flavoured (Beer)12000</t>
  </si>
  <si>
    <t>Flavoured (Beer)12780</t>
  </si>
  <si>
    <t>Flavoured (Beer)19500</t>
  </si>
  <si>
    <t>Flavoured (Beer)20000</t>
  </si>
  <si>
    <t>Flavoured (Beer)30000</t>
  </si>
  <si>
    <t>Flavoured (Beer)50000</t>
  </si>
  <si>
    <t>Mix (Beer)250</t>
  </si>
  <si>
    <t>Mix (Beer)330</t>
  </si>
  <si>
    <t>Mix (Beer)341</t>
  </si>
  <si>
    <t>Mix  (Beer)355</t>
  </si>
  <si>
    <t>Mix (Beer)375</t>
  </si>
  <si>
    <t>Mix (Beer)440</t>
  </si>
  <si>
    <t>Mix (Beer)473</t>
  </si>
  <si>
    <t>Mix (Beer)500</t>
  </si>
  <si>
    <t>Mix (Beer)550</t>
  </si>
  <si>
    <t>Mix (Beer)568</t>
  </si>
  <si>
    <t>Mix (Beer)600</t>
  </si>
  <si>
    <t>Mix (Beer)650</t>
  </si>
  <si>
    <t>Mix (Beer)660</t>
  </si>
  <si>
    <t>Mix (Beer)710</t>
  </si>
  <si>
    <t>Mix (Beer)750</t>
  </si>
  <si>
    <t>Mix (Beer)765</t>
  </si>
  <si>
    <t>Mix (Beer)880</t>
  </si>
  <si>
    <t>Mix (Beer)944</t>
  </si>
  <si>
    <t>Mix (Beer)946</t>
  </si>
  <si>
    <t>Mix (Beer)990</t>
  </si>
  <si>
    <t>Mix (Beer)1000</t>
  </si>
  <si>
    <t>Mix (Beer)1100</t>
  </si>
  <si>
    <t>Mix (Beer)1110</t>
  </si>
  <si>
    <t>Mix (Beer)1180</t>
  </si>
  <si>
    <t>Mix (Beer)1300</t>
  </si>
  <si>
    <t>Mix (Beer)1320</t>
  </si>
  <si>
    <t>Mix (Beer)1364</t>
  </si>
  <si>
    <t>Mix (Beer)1419</t>
  </si>
  <si>
    <t>Mix (Beer)1420</t>
  </si>
  <si>
    <t>Mix (Beer)1500</t>
  </si>
  <si>
    <t>Mix (Beer)1760</t>
  </si>
  <si>
    <t>Mix (Beer)1892</t>
  </si>
  <si>
    <t>Mix (Beer)1950</t>
  </si>
  <si>
    <t>Mix (Beer)1980</t>
  </si>
  <si>
    <t>Mix (Beer)2000</t>
  </si>
  <si>
    <t>Mix (Beer)2046</t>
  </si>
  <si>
    <t>Mix (Beer)2076</t>
  </si>
  <si>
    <t>Mix (Beer)2100</t>
  </si>
  <si>
    <t>Mix (Beer)2130</t>
  </si>
  <si>
    <t>Mix (Beer)2400</t>
  </si>
  <si>
    <t>Mix (Beer)2500</t>
  </si>
  <si>
    <t>Mix (Beer)2640</t>
  </si>
  <si>
    <t>Mix (Beer)2728</t>
  </si>
  <si>
    <t>Mix (Beer)2838</t>
  </si>
  <si>
    <t>Mix (Beer)2840</t>
  </si>
  <si>
    <t>Mix (Beer)3000</t>
  </si>
  <si>
    <t>Mix (Beer)3300</t>
  </si>
  <si>
    <t>Mix (Beer)3520</t>
  </si>
  <si>
    <t>Mix (Beer)3550</t>
  </si>
  <si>
    <t>Mix (Beer)3760</t>
  </si>
  <si>
    <t>Mix (Beer)3784</t>
  </si>
  <si>
    <t>Mix (Beer)3960</t>
  </si>
  <si>
    <t>Mix (Beer)4000</t>
  </si>
  <si>
    <t>Mix (Beer)4092</t>
  </si>
  <si>
    <t>Mix (Beer)4260</t>
  </si>
  <si>
    <t>Mix (Beer)5000</t>
  </si>
  <si>
    <t>Mix (Beer)5115</t>
  </si>
  <si>
    <t>Mix (Beer)5325</t>
  </si>
  <si>
    <t>Mix (Beer)5676</t>
  </si>
  <si>
    <t>Mix (Beer)7368</t>
  </si>
  <si>
    <t>Mix (Beer)7920</t>
  </si>
  <si>
    <t>Mix (Beer)8184</t>
  </si>
  <si>
    <t>Mix (Beer)8448</t>
  </si>
  <si>
    <t>Mix (Beer)8520</t>
  </si>
  <si>
    <t>Mix (Beer)9150</t>
  </si>
  <si>
    <t>Mix (Beer)12000</t>
  </si>
  <si>
    <t>Mix (Beer)12780</t>
  </si>
  <si>
    <t>Mix (Beer)19500</t>
  </si>
  <si>
    <t>Mix (Beer)20000</t>
  </si>
  <si>
    <t>Mix (Beer)30000</t>
  </si>
  <si>
    <t>Mix (Beer)50000</t>
  </si>
  <si>
    <t>Beer Molson/Labatt Distributed</t>
  </si>
  <si>
    <t>Beer Molson/Labatt Distributed Low Alcohol Beer</t>
  </si>
  <si>
    <t>Beer Molson/Labatt Distributed Low Alcohol Beer500</t>
  </si>
  <si>
    <t>Beer Molson/Labatt Distributed Low Alcohol Beer1000</t>
  </si>
  <si>
    <t>Beer Molson/Labatt Distributed Low Alcohol Beer1320</t>
  </si>
  <si>
    <t>Email of Applicant:</t>
  </si>
  <si>
    <t>Name of Applicant:</t>
  </si>
  <si>
    <t>Please advise who should be billed for the</t>
  </si>
  <si>
    <t>following:</t>
  </si>
  <si>
    <t>Promotional Billing:</t>
  </si>
  <si>
    <t>Unsaleable Billing:</t>
  </si>
  <si>
    <t>Local Agent</t>
  </si>
  <si>
    <t>National Agent</t>
  </si>
  <si>
    <t>Vendor</t>
  </si>
  <si>
    <t>Ukraine</t>
  </si>
  <si>
    <t>Mix (Beer)7608</t>
  </si>
  <si>
    <t>Flavoured (Beer)7608</t>
  </si>
  <si>
    <t>Porter (Beer)7608</t>
  </si>
  <si>
    <t>Stout (Beer)7608</t>
  </si>
  <si>
    <t>Lager (Beer)7608</t>
  </si>
  <si>
    <t>Ale (Beer)7608</t>
  </si>
  <si>
    <t>Spirit2100</t>
  </si>
  <si>
    <t>Alcohol Base:</t>
  </si>
  <si>
    <t>Alcohol Base</t>
  </si>
  <si>
    <t>Gin</t>
  </si>
  <si>
    <t>Malt</t>
  </si>
  <si>
    <t>Mead</t>
  </si>
  <si>
    <t>Rose</t>
  </si>
  <si>
    <t>Rum</t>
  </si>
  <si>
    <t>Sake</t>
  </si>
  <si>
    <t>Tequila</t>
  </si>
  <si>
    <t>Vodka</t>
  </si>
  <si>
    <t>Whiskey</t>
  </si>
  <si>
    <t>Liquers</t>
  </si>
  <si>
    <t>Spirits (Multi)</t>
  </si>
  <si>
    <t>Wine (Multi)</t>
  </si>
  <si>
    <t>Non Alcohol</t>
  </si>
  <si>
    <t>Bottle - Glass</t>
  </si>
  <si>
    <t>Bottle - Plastic</t>
  </si>
  <si>
    <t>Miniature - Glass</t>
  </si>
  <si>
    <t>Miniature - Plastic</t>
  </si>
  <si>
    <t>Spirits</t>
  </si>
  <si>
    <t>Beer &amp; Ready-to-Drink</t>
  </si>
  <si>
    <t>Ready To Drink710</t>
  </si>
  <si>
    <t>Champagne</t>
  </si>
  <si>
    <t>Rose Wine</t>
  </si>
  <si>
    <t>Friuli Venezia Giulia (Italy)</t>
  </si>
  <si>
    <t>Aconcagua Region (Chile)</t>
  </si>
  <si>
    <t>Coqumbo Region (Chile)</t>
  </si>
  <si>
    <t>South Region (Chile)</t>
  </si>
  <si>
    <t>Central Valley Region (Chile)</t>
  </si>
  <si>
    <t>Aconcagua Valley (Aconcagua Region) - Chile</t>
  </si>
  <si>
    <t>Casablanca Valley (Aconcagua Region)  - Chile</t>
  </si>
  <si>
    <t>San Antonio Valley (Aconcagua Region) - Chile</t>
  </si>
  <si>
    <t>Maipo Valley (Central Valley Region) - Chile</t>
  </si>
  <si>
    <t>Colchagua Valley (Central Valley Region) - Chile</t>
  </si>
  <si>
    <t>Cachapoal Valley (Central Valley Region) - Chile</t>
  </si>
  <si>
    <t>Curico Valley (Central Valley Region) - Chile</t>
  </si>
  <si>
    <t>Maule Valley (Central Valley Region) - Chile</t>
  </si>
  <si>
    <t>Limari Valley (Coqumbo Region) - Chile</t>
  </si>
  <si>
    <t>Choapa Valley (Coqumbo Region) - Chile</t>
  </si>
  <si>
    <t>Itata Valley (South Region)  - Chile</t>
  </si>
  <si>
    <t>Bio-Bio Valley (South Region) - Chile</t>
  </si>
  <si>
    <t>Malleco Valley (South Region) - Chile</t>
  </si>
  <si>
    <t>Switzerland Franc</t>
  </si>
  <si>
    <t>Fiscal Year 2027</t>
  </si>
  <si>
    <t>Nicole Gibbons</t>
  </si>
  <si>
    <t>709-724-1251</t>
  </si>
  <si>
    <t>nicole.gibbons@nlliquor.com</t>
  </si>
  <si>
    <t>Korea</t>
  </si>
  <si>
    <t>Ready to Drink&gt;14.9%&lt;=22.9%CDN</t>
  </si>
  <si>
    <t>Ready to Drink&gt;14.9%&lt;=22.9%CET</t>
  </si>
  <si>
    <t>Ready to Drink&gt;14.9%&lt;=22.9%MFN</t>
  </si>
  <si>
    <t>Ready to Drink&gt;14.9%&lt;=22.9%UST</t>
  </si>
  <si>
    <t>Ready To Drink&gt;13.7%&lt;=14.9%CDN</t>
  </si>
  <si>
    <t>Ready To Drink&gt;13.7%&lt;=14.9%CET</t>
  </si>
  <si>
    <t>Ready To Drink&gt;13.7%&lt;=14.9%MFN</t>
  </si>
  <si>
    <t>Ready To Drink&gt;13.7%&lt;=14.9%UST</t>
  </si>
  <si>
    <t>Company Name:</t>
  </si>
  <si>
    <t>Address:</t>
  </si>
  <si>
    <t>Postal Code:</t>
  </si>
  <si>
    <t>Postal Code</t>
  </si>
  <si>
    <t>Contact Email:</t>
  </si>
  <si>
    <t>Contact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</si>
</sst>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
    <numFmt numFmtId="165" formatCode="[$$-1009]#,##0.0000"/>
    <numFmt numFmtId="166" formatCode="0.0000"/>
    <numFmt numFmtId="167" formatCode="[$-409]mmmm\ d\,\ yyyy;@"/>
    <numFmt numFmtId="168" formatCode="_(* #,##0.000_);_(* \(#,##0.000\);_(* &quot;-&quot;??_);_(@_)"/>
  </numFmts>
  <fonts count="35">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b/>
      <sz val="12"/>
      <name val="Arial"/>
      <family val="2"/>
    </font>
    <font>
      <sz val="12"/>
      <name val="Arial"/>
      <family val="2"/>
    </font>
    <font>
      <u/>
      <sz val="12"/>
      <color indexed="12"/>
      <name val="Arial"/>
      <family val="2"/>
    </font>
    <font>
      <sz val="11"/>
      <name val="Arial"/>
      <family val="2"/>
    </font>
    <font>
      <b/>
      <sz val="10"/>
      <name val="Arial"/>
      <family val="2"/>
    </font>
    <font>
      <b/>
      <u/>
      <sz val="10"/>
      <name val="Arial"/>
      <family val="2"/>
    </font>
    <font>
      <sz val="10"/>
      <name val="Arial"/>
      <family val="2"/>
    </font>
    <font>
      <b/>
      <sz val="10"/>
      <color indexed="18"/>
      <name val="Arial"/>
      <family val="2"/>
    </font>
    <font>
      <b/>
      <sz val="18"/>
      <name val="Arial"/>
      <family val="2"/>
    </font>
    <font>
      <sz val="9"/>
      <name val="Arial"/>
      <family val="2"/>
    </font>
    <font>
      <sz val="9"/>
      <name val="Comic Sans MS"/>
      <family val="4"/>
    </font>
    <font>
      <sz val="9"/>
      <color indexed="81"/>
      <name val="Tahoma"/>
      <family val="2"/>
    </font>
    <font>
      <b/>
      <sz val="9"/>
      <color indexed="81"/>
      <name val="Tahoma"/>
      <family val="2"/>
    </font>
    <font>
      <b/>
      <sz val="11"/>
      <color rgb="FFFF0000"/>
      <name val="Arial"/>
      <family val="2"/>
    </font>
    <font>
      <b/>
      <sz val="11"/>
      <color theme="0"/>
      <name val="Calibri"/>
      <family val="2"/>
      <scheme val="minor"/>
    </font>
    <font>
      <b/>
      <sz val="11"/>
      <color theme="1"/>
      <name val="Calibri"/>
      <family val="2"/>
      <scheme val="minor"/>
    </font>
    <font>
      <b/>
      <sz val="11"/>
      <color theme="1"/>
      <name val="Calibri"/>
      <family val="2"/>
    </font>
    <font>
      <u/>
      <sz val="11"/>
      <color theme="10"/>
      <name val="Calibri"/>
      <family val="2"/>
      <scheme val="minor"/>
    </font>
    <font>
      <u/>
      <sz val="12"/>
      <name val="Arial"/>
      <family val="2"/>
    </font>
    <font>
      <sz val="10.15"/>
      <color rgb="FF4E4E4E"/>
      <name val="Consolas"/>
      <family val="3"/>
    </font>
    <font>
      <sz val="8"/>
      <color rgb="FF9E5C00"/>
      <name val="Inherit"/>
    </font>
    <font>
      <sz val="12"/>
      <color theme="1"/>
      <name val="Arial"/>
      <family val="2"/>
    </font>
    <font>
      <sz val="8"/>
      <name val="Arial"/>
      <family val="2"/>
    </font>
    <font>
      <b/>
      <sz val="11"/>
      <color rgb="FF000000"/>
      <name val="Aptos Narrow"/>
      <family val="2"/>
    </font>
    <font>
      <sz val="11"/>
      <color rgb="FF000000"/>
      <name val="Aptos Narrow"/>
      <family val="2"/>
    </font>
    <font>
      <sz val="12"/>
      <name val="Aptos"/>
      <family val="2"/>
    </font>
    <font>
      <b/>
      <sz val="20"/>
      <name val="Aptos"/>
      <family val="2"/>
    </font>
    <font>
      <sz val="11"/>
      <color theme="1"/>
      <name val="Aptos"/>
      <family val="2"/>
    </font>
    <font>
      <sz val="12"/>
      <name val="Arial"/>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rgb="FFF5F5F5"/>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D6DCE4"/>
        <bgColor indexed="64"/>
      </patternFill>
    </fill>
  </fills>
  <borders count="30">
    <border>
      <left/>
      <right/>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ck">
        <color auto="1"/>
      </bottom>
      <diagonal/>
    </border>
    <border>
      <left/>
      <right/>
      <top style="thick">
        <color auto="1"/>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7">
    <xf numFmtId="0" fontId="0" fillId="0" borderId="0"/>
    <xf numFmtId="43" fontId="4" fillId="0" borderId="0" applyFont="0" applyFill="0" applyBorder="0" applyAlignment="0" applyProtection="0"/>
    <xf numFmtId="0" fontId="8" fillId="0" borderId="0" applyNumberFormat="0" applyFill="0" applyBorder="0" applyAlignment="0" applyProtection="0">
      <alignment vertical="top"/>
      <protection locked="0"/>
    </xf>
    <xf numFmtId="0" fontId="12" fillId="0" borderId="0"/>
    <xf numFmtId="0" fontId="3" fillId="0" borderId="0"/>
    <xf numFmtId="0" fontId="23" fillId="0" borderId="0" applyNumberFormat="0" applyFill="0" applyBorder="0" applyAlignment="0" applyProtection="0"/>
    <xf numFmtId="9" fontId="34" fillId="0" borderId="0" applyFont="0" applyFill="0" applyBorder="0" applyAlignment="0" applyProtection="0"/>
  </cellStyleXfs>
  <cellXfs count="257">
    <xf numFmtId="0" fontId="0" fillId="0" borderId="0" xfId="0"/>
    <xf numFmtId="0" fontId="5" fillId="0" borderId="0" xfId="0" applyFont="1"/>
    <xf numFmtId="0" fontId="0" fillId="2" borderId="0" xfId="0" applyFill="1"/>
    <xf numFmtId="0" fontId="0" fillId="3" borderId="0" xfId="0" applyFill="1" applyAlignment="1">
      <alignment horizontal="right"/>
    </xf>
    <xf numFmtId="0" fontId="0" fillId="3" borderId="0" xfId="0" applyFill="1"/>
    <xf numFmtId="0" fontId="9" fillId="3" borderId="0" xfId="0" applyFont="1" applyFill="1" applyAlignment="1">
      <alignment horizontal="right"/>
    </xf>
    <xf numFmtId="0" fontId="9" fillId="2" borderId="0" xfId="0" applyFont="1" applyFill="1"/>
    <xf numFmtId="0" fontId="5" fillId="3" borderId="0" xfId="0" applyFont="1" applyFill="1"/>
    <xf numFmtId="0" fontId="0" fillId="3" borderId="0" xfId="0" applyFill="1" applyAlignment="1">
      <alignment horizontal="center"/>
    </xf>
    <xf numFmtId="0" fontId="0" fillId="3" borderId="1" xfId="0" applyFill="1" applyBorder="1" applyAlignment="1">
      <alignment horizontal="right"/>
    </xf>
    <xf numFmtId="0" fontId="0" fillId="3" borderId="2" xfId="0" applyFill="1" applyBorder="1" applyAlignment="1">
      <alignment horizontal="right"/>
    </xf>
    <xf numFmtId="0" fontId="6" fillId="3" borderId="0" xfId="0" applyFont="1" applyFill="1" applyAlignment="1">
      <alignment horizontal="left"/>
    </xf>
    <xf numFmtId="0" fontId="0" fillId="0" borderId="0" xfId="0" applyAlignment="1">
      <alignment horizontal="right"/>
    </xf>
    <xf numFmtId="0" fontId="0" fillId="0" borderId="0" xfId="0" applyAlignment="1">
      <alignment horizontal="center"/>
    </xf>
    <xf numFmtId="0" fontId="10" fillId="3" borderId="0" xfId="0" applyFont="1" applyFill="1" applyAlignment="1">
      <alignment horizontal="center" vertical="top"/>
    </xf>
    <xf numFmtId="0" fontId="8" fillId="3" borderId="0" xfId="2" applyFill="1" applyBorder="1" applyAlignment="1" applyProtection="1">
      <alignment horizontal="center"/>
    </xf>
    <xf numFmtId="49" fontId="0" fillId="3" borderId="0" xfId="0" applyNumberFormat="1" applyFill="1" applyAlignment="1">
      <alignment horizontal="center"/>
    </xf>
    <xf numFmtId="0" fontId="10" fillId="0" borderId="4" xfId="0" applyFont="1" applyBorder="1"/>
    <xf numFmtId="0" fontId="11" fillId="0" borderId="0" xfId="0" applyFont="1"/>
    <xf numFmtId="49" fontId="0" fillId="3" borderId="0" xfId="0" applyNumberFormat="1" applyFill="1" applyAlignment="1">
      <alignment horizontal="right"/>
    </xf>
    <xf numFmtId="0" fontId="0" fillId="3" borderId="0" xfId="0" applyFill="1" applyAlignment="1">
      <alignment horizontal="left"/>
    </xf>
    <xf numFmtId="0" fontId="0" fillId="3" borderId="3" xfId="0" applyFill="1" applyBorder="1" applyAlignment="1">
      <alignment horizontal="right"/>
    </xf>
    <xf numFmtId="0" fontId="0" fillId="0" borderId="3" xfId="0" applyBorder="1"/>
    <xf numFmtId="0" fontId="12" fillId="0" borderId="0" xfId="3"/>
    <xf numFmtId="0" fontId="7" fillId="0" borderId="0" xfId="3" applyFont="1"/>
    <xf numFmtId="0" fontId="13" fillId="0" borderId="0" xfId="3" applyFont="1" applyAlignment="1">
      <alignment horizontal="center" wrapText="1"/>
    </xf>
    <xf numFmtId="0" fontId="7" fillId="0" borderId="0" xfId="0" applyFont="1" applyAlignment="1">
      <alignment horizontal="left"/>
    </xf>
    <xf numFmtId="0" fontId="8" fillId="0" borderId="0" xfId="2" applyAlignment="1" applyProtection="1"/>
    <xf numFmtId="0" fontId="15" fillId="0" borderId="0" xfId="0" applyFont="1" applyAlignment="1">
      <alignment horizontal="center"/>
    </xf>
    <xf numFmtId="0" fontId="6" fillId="3" borderId="0" xfId="0" applyFont="1" applyFill="1"/>
    <xf numFmtId="0" fontId="12" fillId="0" borderId="0" xfId="0" applyFont="1"/>
    <xf numFmtId="0" fontId="0" fillId="0" borderId="0" xfId="0" applyAlignment="1">
      <alignment horizontal="left"/>
    </xf>
    <xf numFmtId="165" fontId="16" fillId="0" borderId="5" xfId="0" applyNumberFormat="1" applyFont="1" applyBorder="1"/>
    <xf numFmtId="0" fontId="10" fillId="0" borderId="5" xfId="0" applyFont="1" applyBorder="1"/>
    <xf numFmtId="2" fontId="10" fillId="0" borderId="5" xfId="0" applyNumberFormat="1" applyFont="1" applyBorder="1"/>
    <xf numFmtId="166" fontId="10" fillId="0" borderId="5" xfId="0" applyNumberFormat="1" applyFont="1" applyBorder="1"/>
    <xf numFmtId="2" fontId="0" fillId="0" borderId="5" xfId="0" applyNumberFormat="1" applyBorder="1" applyAlignment="1">
      <alignment wrapText="1"/>
    </xf>
    <xf numFmtId="0" fontId="0" fillId="0" borderId="5" xfId="0" applyBorder="1" applyAlignment="1">
      <alignment wrapText="1"/>
    </xf>
    <xf numFmtId="0" fontId="0" fillId="0" borderId="1" xfId="0" applyBorder="1" applyAlignment="1">
      <alignment wrapText="1"/>
    </xf>
    <xf numFmtId="0" fontId="0" fillId="0" borderId="5" xfId="0" applyBorder="1"/>
    <xf numFmtId="2" fontId="0" fillId="0" borderId="5" xfId="0" applyNumberFormat="1" applyBorder="1"/>
    <xf numFmtId="166" fontId="0" fillId="0" borderId="5" xfId="0" applyNumberFormat="1" applyBorder="1"/>
    <xf numFmtId="2" fontId="0" fillId="0" borderId="0" xfId="0" applyNumberFormat="1"/>
    <xf numFmtId="0" fontId="10" fillId="0" borderId="5" xfId="0" applyFont="1" applyBorder="1" applyAlignment="1">
      <alignment wrapText="1"/>
    </xf>
    <xf numFmtId="164" fontId="0" fillId="0" borderId="0" xfId="0" applyNumberFormat="1"/>
    <xf numFmtId="10" fontId="0" fillId="0" borderId="0" xfId="0" applyNumberFormat="1"/>
    <xf numFmtId="0" fontId="7" fillId="0" borderId="0" xfId="0" applyFont="1"/>
    <xf numFmtId="0" fontId="7" fillId="0" borderId="5" xfId="0" applyFont="1" applyBorder="1"/>
    <xf numFmtId="0" fontId="5" fillId="0" borderId="5" xfId="0" applyFont="1" applyBorder="1" applyAlignment="1" applyProtection="1">
      <alignment horizontal="center"/>
      <protection locked="0"/>
    </xf>
    <xf numFmtId="0" fontId="4" fillId="0" borderId="5" xfId="0" applyFont="1" applyBorder="1"/>
    <xf numFmtId="0" fontId="4" fillId="0" borderId="0" xfId="0" applyFont="1"/>
    <xf numFmtId="0" fontId="4" fillId="3" borderId="0" xfId="0" applyFont="1" applyFill="1" applyAlignment="1">
      <alignment horizontal="right"/>
    </xf>
    <xf numFmtId="0" fontId="0" fillId="4" borderId="0" xfId="0" applyFill="1"/>
    <xf numFmtId="0" fontId="0" fillId="5" borderId="0" xfId="0" applyFill="1"/>
    <xf numFmtId="0" fontId="4" fillId="3" borderId="14" xfId="0" applyFont="1" applyFill="1" applyBorder="1"/>
    <xf numFmtId="0" fontId="6" fillId="3" borderId="14" xfId="0" applyFont="1" applyFill="1" applyBorder="1"/>
    <xf numFmtId="0" fontId="6" fillId="3" borderId="15" xfId="0" applyFont="1" applyFill="1" applyBorder="1"/>
    <xf numFmtId="0" fontId="5" fillId="0" borderId="0" xfId="0" applyFont="1" applyAlignment="1" applyProtection="1">
      <alignment horizontal="left"/>
      <protection locked="0"/>
    </xf>
    <xf numFmtId="2" fontId="0" fillId="4" borderId="5" xfId="0" applyNumberFormat="1" applyFill="1" applyBorder="1"/>
    <xf numFmtId="0" fontId="0" fillId="4" borderId="5" xfId="0" applyFill="1" applyBorder="1"/>
    <xf numFmtId="2" fontId="0" fillId="4" borderId="0" xfId="0" applyNumberFormat="1" applyFill="1"/>
    <xf numFmtId="2" fontId="0" fillId="0" borderId="1" xfId="0" applyNumberFormat="1" applyBorder="1"/>
    <xf numFmtId="0" fontId="4" fillId="0" borderId="0" xfId="0" applyFont="1" applyAlignment="1">
      <alignment horizontal="right"/>
    </xf>
    <xf numFmtId="0" fontId="3" fillId="0" borderId="0" xfId="4"/>
    <xf numFmtId="0" fontId="21" fillId="0" borderId="0" xfId="4" applyFont="1" applyAlignment="1">
      <alignment horizontal="right"/>
    </xf>
    <xf numFmtId="0" fontId="3" fillId="0" borderId="0" xfId="4" applyAlignment="1">
      <alignment horizontal="right"/>
    </xf>
    <xf numFmtId="0" fontId="21" fillId="0" borderId="23" xfId="4" applyFont="1" applyBorder="1" applyAlignment="1">
      <alignment horizontal="center" vertical="center"/>
    </xf>
    <xf numFmtId="0" fontId="3" fillId="0" borderId="23" xfId="4" applyBorder="1"/>
    <xf numFmtId="0" fontId="20" fillId="7" borderId="6" xfId="4" applyFont="1" applyFill="1" applyBorder="1" applyAlignment="1">
      <alignment horizontal="center" vertical="center"/>
    </xf>
    <xf numFmtId="0" fontId="21" fillId="0" borderId="13" xfId="4" applyFont="1" applyBorder="1"/>
    <xf numFmtId="0" fontId="3" fillId="0" borderId="11" xfId="4" applyBorder="1"/>
    <xf numFmtId="0" fontId="3" fillId="0" borderId="1" xfId="4" applyBorder="1"/>
    <xf numFmtId="0" fontId="3" fillId="0" borderId="0" xfId="4" applyAlignment="1">
      <alignment vertical="center"/>
    </xf>
    <xf numFmtId="0" fontId="3" fillId="0" borderId="2" xfId="4" applyBorder="1"/>
    <xf numFmtId="0" fontId="21" fillId="0" borderId="10" xfId="4" applyFont="1" applyBorder="1"/>
    <xf numFmtId="0" fontId="3" fillId="0" borderId="25" xfId="4" applyBorder="1" applyProtection="1">
      <protection locked="0"/>
    </xf>
    <xf numFmtId="0" fontId="3" fillId="0" borderId="26" xfId="4" applyBorder="1"/>
    <xf numFmtId="0" fontId="3" fillId="0" borderId="27" xfId="4" applyBorder="1"/>
    <xf numFmtId="0" fontId="3" fillId="0" borderId="28" xfId="4" applyBorder="1" applyProtection="1">
      <protection locked="0"/>
    </xf>
    <xf numFmtId="0" fontId="3" fillId="0" borderId="4" xfId="4" applyBorder="1"/>
    <xf numFmtId="0" fontId="22" fillId="0" borderId="13" xfId="4" applyFont="1" applyBorder="1"/>
    <xf numFmtId="0" fontId="21" fillId="0" borderId="11" xfId="4" applyFont="1" applyBorder="1"/>
    <xf numFmtId="0" fontId="21" fillId="0" borderId="9" xfId="4" applyFont="1" applyBorder="1"/>
    <xf numFmtId="0" fontId="3" fillId="0" borderId="5" xfId="4" applyBorder="1" applyProtection="1">
      <protection locked="0"/>
    </xf>
    <xf numFmtId="0" fontId="3" fillId="0" borderId="0" xfId="4" applyAlignment="1">
      <alignment vertical="top" wrapText="1"/>
    </xf>
    <xf numFmtId="0" fontId="20" fillId="7" borderId="7" xfId="4" applyFont="1" applyFill="1" applyBorder="1" applyAlignment="1">
      <alignment horizontal="center" vertical="center"/>
    </xf>
    <xf numFmtId="0" fontId="21" fillId="0" borderId="6" xfId="4" applyFont="1" applyBorder="1"/>
    <xf numFmtId="0" fontId="3" fillId="0" borderId="13" xfId="4" applyBorder="1"/>
    <xf numFmtId="0" fontId="2" fillId="0" borderId="0" xfId="4" applyFont="1" applyAlignment="1">
      <alignment horizontal="right"/>
    </xf>
    <xf numFmtId="0" fontId="0" fillId="3" borderId="4" xfId="0" applyFill="1" applyBorder="1" applyProtection="1">
      <protection locked="0"/>
    </xf>
    <xf numFmtId="0" fontId="0" fillId="3" borderId="8" xfId="0" applyFill="1" applyBorder="1" applyProtection="1">
      <protection locked="0"/>
    </xf>
    <xf numFmtId="0" fontId="0" fillId="0" borderId="4" xfId="0" applyBorder="1" applyAlignment="1">
      <alignment horizontal="left"/>
    </xf>
    <xf numFmtId="0" fontId="0" fillId="0" borderId="8" xfId="0" applyBorder="1" applyAlignment="1">
      <alignment horizontal="left"/>
    </xf>
    <xf numFmtId="0" fontId="0" fillId="0" borderId="0" xfId="0" applyAlignment="1" applyProtection="1">
      <alignment horizontal="right"/>
      <protection locked="0"/>
    </xf>
    <xf numFmtId="0" fontId="1" fillId="0" borderId="0" xfId="4" applyFont="1"/>
    <xf numFmtId="0" fontId="10" fillId="0" borderId="0" xfId="0" applyFont="1" applyAlignment="1">
      <alignment horizontal="center" wrapText="1"/>
    </xf>
    <xf numFmtId="0" fontId="26" fillId="0" borderId="0" xfId="0" applyFont="1" applyAlignment="1">
      <alignment horizontal="left" vertical="center"/>
    </xf>
    <xf numFmtId="0" fontId="26" fillId="8" borderId="0" xfId="0" applyFont="1" applyFill="1" applyAlignment="1">
      <alignment horizontal="left" vertical="center"/>
    </xf>
    <xf numFmtId="0" fontId="25" fillId="0" borderId="0" xfId="0" applyFont="1" applyAlignment="1">
      <alignment horizontal="left" vertical="center"/>
    </xf>
    <xf numFmtId="0" fontId="24" fillId="3" borderId="0" xfId="0" applyFont="1" applyFill="1" applyProtection="1">
      <protection locked="0"/>
    </xf>
    <xf numFmtId="0" fontId="4" fillId="0" borderId="0" xfId="0" applyFont="1" applyAlignment="1">
      <alignment horizontal="left"/>
    </xf>
    <xf numFmtId="0" fontId="0" fillId="3" borderId="0" xfId="0" applyFill="1" applyProtection="1">
      <protection locked="0"/>
    </xf>
    <xf numFmtId="0" fontId="0" fillId="3" borderId="3" xfId="0" applyFill="1" applyBorder="1" applyAlignment="1" applyProtection="1">
      <alignment horizontal="center"/>
      <protection locked="0"/>
    </xf>
    <xf numFmtId="0" fontId="8" fillId="0" borderId="0" xfId="2" applyFill="1" applyAlignment="1" applyProtection="1"/>
    <xf numFmtId="17" fontId="0" fillId="3" borderId="0" xfId="0" applyNumberFormat="1" applyFill="1" applyAlignment="1" applyProtection="1">
      <alignment horizontal="center"/>
      <protection locked="0"/>
    </xf>
    <xf numFmtId="0" fontId="0" fillId="5" borderId="5" xfId="0" applyFill="1" applyBorder="1"/>
    <xf numFmtId="0" fontId="0" fillId="10" borderId="5" xfId="0" applyFill="1" applyBorder="1"/>
    <xf numFmtId="0" fontId="0" fillId="11" borderId="5" xfId="0" applyFill="1" applyBorder="1"/>
    <xf numFmtId="2" fontId="0" fillId="10" borderId="5" xfId="0" applyNumberFormat="1" applyFill="1" applyBorder="1"/>
    <xf numFmtId="2" fontId="0" fillId="12" borderId="5" xfId="0" applyNumberFormat="1" applyFill="1" applyBorder="1"/>
    <xf numFmtId="0" fontId="0" fillId="13" borderId="5" xfId="0" applyFill="1" applyBorder="1"/>
    <xf numFmtId="0" fontId="4" fillId="0" borderId="0" xfId="2" applyFont="1" applyBorder="1" applyAlignment="1" applyProtection="1"/>
    <xf numFmtId="167" fontId="4" fillId="0" borderId="0" xfId="0" applyNumberFormat="1" applyFont="1" applyAlignment="1">
      <alignment horizontal="center"/>
    </xf>
    <xf numFmtId="167" fontId="0" fillId="0" borderId="0" xfId="0" applyNumberFormat="1" applyAlignment="1">
      <alignment horizontal="center"/>
    </xf>
    <xf numFmtId="0" fontId="4" fillId="0" borderId="0" xfId="2" applyFont="1" applyBorder="1" applyAlignment="1" applyProtection="1">
      <alignment horizontal="left" vertical="center"/>
    </xf>
    <xf numFmtId="0" fontId="4" fillId="0" borderId="0" xfId="2" applyFont="1" applyBorder="1" applyAlignment="1" applyProtection="1">
      <alignment horizontal="right" vertical="center"/>
    </xf>
    <xf numFmtId="0" fontId="8" fillId="0" borderId="0" xfId="2" applyAlignment="1" applyProtection="1">
      <alignment horizontal="left"/>
    </xf>
    <xf numFmtId="0" fontId="4" fillId="0" borderId="25" xfId="0" applyFont="1" applyBorder="1"/>
    <xf numFmtId="0" fontId="0" fillId="14" borderId="0" xfId="0" applyFill="1"/>
    <xf numFmtId="0" fontId="0" fillId="3" borderId="0" xfId="0" applyFill="1" applyAlignment="1" applyProtection="1">
      <alignment horizontal="left"/>
      <protection locked="0"/>
    </xf>
    <xf numFmtId="0" fontId="9" fillId="0" borderId="6" xfId="0" applyFont="1" applyBorder="1" applyAlignment="1">
      <alignment horizontal="center"/>
    </xf>
    <xf numFmtId="0" fontId="7" fillId="6" borderId="5" xfId="0" applyFont="1" applyFill="1" applyBorder="1" applyProtection="1">
      <protection locked="0"/>
    </xf>
    <xf numFmtId="0" fontId="29" fillId="0" borderId="29" xfId="0" applyFont="1" applyBorder="1"/>
    <xf numFmtId="0" fontId="30" fillId="0" borderId="28" xfId="0" applyFont="1" applyBorder="1"/>
    <xf numFmtId="0" fontId="30" fillId="0" borderId="5" xfId="0" applyFont="1" applyBorder="1"/>
    <xf numFmtId="0" fontId="31" fillId="0" borderId="0" xfId="0" applyFont="1" applyAlignment="1">
      <alignment vertical="center"/>
    </xf>
    <xf numFmtId="168" fontId="4" fillId="0" borderId="0" xfId="1" applyNumberFormat="1"/>
    <xf numFmtId="2" fontId="0" fillId="15" borderId="5" xfId="0" applyNumberFormat="1" applyFill="1" applyBorder="1"/>
    <xf numFmtId="2" fontId="0" fillId="16" borderId="5" xfId="0" applyNumberFormat="1" applyFill="1" applyBorder="1"/>
    <xf numFmtId="2" fontId="27" fillId="4" borderId="5" xfId="0" applyNumberFormat="1" applyFont="1" applyFill="1" applyBorder="1"/>
    <xf numFmtId="0" fontId="33" fillId="0" borderId="22" xfId="0" applyFont="1" applyBorder="1" applyAlignment="1">
      <alignment horizontal="center"/>
    </xf>
    <xf numFmtId="0" fontId="6" fillId="17" borderId="12" xfId="0" applyFont="1" applyFill="1" applyBorder="1"/>
    <xf numFmtId="0" fontId="4" fillId="17" borderId="5" xfId="0" applyFont="1" applyFill="1" applyBorder="1" applyAlignment="1" applyProtection="1">
      <alignment horizontal="center"/>
      <protection locked="0"/>
    </xf>
    <xf numFmtId="0" fontId="0" fillId="3" borderId="8" xfId="0" applyFill="1" applyBorder="1" applyAlignment="1" applyProtection="1">
      <alignment horizontal="left"/>
      <protection locked="0"/>
    </xf>
    <xf numFmtId="0" fontId="0" fillId="3" borderId="4" xfId="0"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0" xfId="0" applyFont="1" applyFill="1" applyAlignment="1" applyProtection="1">
      <alignment horizontal="left"/>
      <protection locked="0"/>
    </xf>
    <xf numFmtId="0" fontId="4" fillId="3" borderId="8" xfId="0" applyFont="1" applyFill="1" applyBorder="1" applyAlignment="1" applyProtection="1">
      <alignment horizontal="left"/>
      <protection locked="0"/>
    </xf>
    <xf numFmtId="0" fontId="0" fillId="3" borderId="0" xfId="0" applyFill="1" applyAlignment="1" applyProtection="1">
      <alignment horizontal="left"/>
      <protection locked="0"/>
    </xf>
    <xf numFmtId="0" fontId="4" fillId="3" borderId="0" xfId="0" applyFont="1" applyFill="1" applyAlignment="1">
      <alignment horizontal="left"/>
    </xf>
    <xf numFmtId="0" fontId="0" fillId="17" borderId="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7" borderId="9" xfId="0" applyFill="1" applyBorder="1" applyAlignment="1" applyProtection="1">
      <alignment horizontal="center"/>
      <protection locked="0"/>
    </xf>
    <xf numFmtId="0" fontId="0" fillId="0" borderId="0" xfId="0" applyAlignment="1" applyProtection="1">
      <alignment horizontal="center"/>
      <protection locked="0"/>
    </xf>
    <xf numFmtId="0" fontId="4" fillId="0" borderId="0" xfId="0" applyFont="1"/>
    <xf numFmtId="0" fontId="6" fillId="3" borderId="0" xfId="0" applyFont="1" applyFill="1" applyAlignment="1">
      <alignment horizontal="left" wrapText="1"/>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0" xfId="0" applyFill="1" applyAlignment="1">
      <alignment horizontal="right"/>
    </xf>
    <xf numFmtId="0" fontId="0" fillId="3" borderId="7"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4" fillId="3" borderId="4" xfId="0" applyFont="1" applyFill="1" applyBorder="1" applyAlignment="1" applyProtection="1">
      <alignment horizontal="left"/>
      <protection locked="0"/>
    </xf>
    <xf numFmtId="0" fontId="0" fillId="0" borderId="8" xfId="0" applyBorder="1" applyAlignment="1" applyProtection="1">
      <alignment horizontal="left"/>
      <protection locked="0"/>
    </xf>
    <xf numFmtId="0" fontId="0" fillId="3" borderId="8" xfId="0" applyFill="1" applyBorder="1" applyAlignment="1" applyProtection="1">
      <alignment horizontal="left"/>
      <protection locked="0"/>
    </xf>
    <xf numFmtId="0" fontId="10" fillId="0" borderId="5" xfId="0" applyFont="1" applyBorder="1" applyAlignment="1">
      <alignment horizontal="center" wrapText="1"/>
    </xf>
    <xf numFmtId="0" fontId="31" fillId="18" borderId="7" xfId="0" applyFont="1" applyFill="1" applyBorder="1" applyAlignment="1" applyProtection="1">
      <alignment horizontal="center"/>
      <protection locked="0"/>
    </xf>
    <xf numFmtId="0" fontId="33" fillId="18" borderId="9" xfId="0" applyFont="1" applyFill="1" applyBorder="1" applyAlignment="1" applyProtection="1">
      <alignment horizontal="center"/>
      <protection locked="0"/>
    </xf>
    <xf numFmtId="0" fontId="0" fillId="3" borderId="2" xfId="0" applyFill="1" applyBorder="1" applyAlignment="1">
      <alignment horizontal="right"/>
    </xf>
    <xf numFmtId="0" fontId="4" fillId="3" borderId="0" xfId="0" applyFont="1" applyFill="1" applyAlignment="1">
      <alignment horizontal="right"/>
    </xf>
    <xf numFmtId="0" fontId="4" fillId="3" borderId="0" xfId="0" applyFont="1" applyFill="1" applyAlignment="1">
      <alignment horizontal="center"/>
    </xf>
    <xf numFmtId="0" fontId="0" fillId="3" borderId="4" xfId="0" applyFill="1" applyBorder="1" applyAlignment="1" applyProtection="1">
      <alignment horizontal="left"/>
      <protection locked="0"/>
    </xf>
    <xf numFmtId="0" fontId="0" fillId="9" borderId="0" xfId="0" applyFill="1" applyAlignment="1" applyProtection="1">
      <alignment horizontal="right"/>
      <protection locked="0"/>
    </xf>
    <xf numFmtId="0" fontId="0" fillId="3" borderId="1" xfId="0" applyFill="1" applyBorder="1" applyAlignment="1">
      <alignment horizontal="right"/>
    </xf>
    <xf numFmtId="0" fontId="19" fillId="3" borderId="1" xfId="0" applyFont="1" applyFill="1" applyBorder="1" applyAlignment="1">
      <alignment horizontal="center"/>
    </xf>
    <xf numFmtId="0" fontId="19" fillId="3" borderId="0" xfId="0" applyFont="1" applyFill="1" applyAlignment="1">
      <alignment horizontal="center"/>
    </xf>
    <xf numFmtId="0" fontId="0" fillId="3" borderId="7" xfId="0" applyFill="1" applyBorder="1" applyAlignment="1" applyProtection="1">
      <alignment horizontal="left"/>
      <protection locked="0"/>
    </xf>
    <xf numFmtId="0" fontId="0" fillId="3" borderId="9" xfId="0" applyFill="1" applyBorder="1" applyAlignment="1" applyProtection="1">
      <alignment horizontal="left"/>
      <protection locked="0"/>
    </xf>
    <xf numFmtId="0" fontId="32" fillId="17" borderId="16" xfId="0" applyFont="1" applyFill="1" applyBorder="1" applyAlignment="1">
      <alignment horizontal="center" vertical="center"/>
    </xf>
    <xf numFmtId="0" fontId="32" fillId="17" borderId="17" xfId="0" applyFont="1" applyFill="1" applyBorder="1" applyAlignment="1">
      <alignment horizontal="center" vertical="center"/>
    </xf>
    <xf numFmtId="0" fontId="32" fillId="17" borderId="18" xfId="0" applyFont="1" applyFill="1" applyBorder="1" applyAlignment="1">
      <alignment horizontal="center" vertical="center"/>
    </xf>
    <xf numFmtId="0" fontId="32" fillId="17" borderId="19" xfId="0" applyFont="1" applyFill="1" applyBorder="1" applyAlignment="1">
      <alignment horizontal="center" vertical="center"/>
    </xf>
    <xf numFmtId="0" fontId="32" fillId="17" borderId="20" xfId="0" applyFont="1" applyFill="1" applyBorder="1" applyAlignment="1">
      <alignment horizontal="center" vertical="center"/>
    </xf>
    <xf numFmtId="0" fontId="32" fillId="17" borderId="21" xfId="0" applyFont="1" applyFill="1" applyBorder="1" applyAlignment="1">
      <alignment horizontal="center" vertical="center"/>
    </xf>
    <xf numFmtId="0" fontId="33" fillId="18" borderId="8" xfId="0" applyFont="1" applyFill="1" applyBorder="1" applyAlignment="1" applyProtection="1">
      <alignment horizontal="center"/>
      <protection locked="0"/>
    </xf>
    <xf numFmtId="0" fontId="0" fillId="0" borderId="0" xfId="0" applyAlignment="1">
      <alignment horizontal="right"/>
    </xf>
    <xf numFmtId="0" fontId="9" fillId="0" borderId="0" xfId="0" applyFont="1" applyAlignment="1">
      <alignment horizontal="right"/>
    </xf>
    <xf numFmtId="0" fontId="12" fillId="17" borderId="7" xfId="0" applyFont="1" applyFill="1" applyBorder="1" applyAlignment="1" applyProtection="1">
      <alignment horizontal="center"/>
      <protection locked="0"/>
    </xf>
    <xf numFmtId="0" fontId="12" fillId="17" borderId="9" xfId="0" applyFont="1" applyFill="1" applyBorder="1" applyAlignment="1" applyProtection="1">
      <alignment horizontal="center"/>
      <protection locked="0"/>
    </xf>
    <xf numFmtId="0" fontId="5" fillId="0" borderId="7"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4" fillId="17" borderId="7" xfId="0" applyFont="1" applyFill="1" applyBorder="1" applyAlignment="1" applyProtection="1">
      <alignment horizontal="center"/>
      <protection locked="0"/>
    </xf>
    <xf numFmtId="0" fontId="4" fillId="17" borderId="8" xfId="0" applyFont="1" applyFill="1" applyBorder="1" applyAlignment="1" applyProtection="1">
      <alignment horizontal="center"/>
      <protection locked="0"/>
    </xf>
    <xf numFmtId="0" fontId="4" fillId="17" borderId="9" xfId="0" applyFont="1" applyFill="1" applyBorder="1" applyAlignment="1" applyProtection="1">
      <alignment horizontal="center"/>
      <protection locked="0"/>
    </xf>
    <xf numFmtId="167" fontId="31" fillId="0" borderId="14" xfId="0" applyNumberFormat="1" applyFont="1" applyBorder="1" applyAlignment="1">
      <alignment horizontal="center"/>
    </xf>
    <xf numFmtId="167" fontId="33" fillId="0" borderId="15" xfId="0" applyNumberFormat="1" applyFont="1" applyBorder="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4" fillId="0" borderId="1" xfId="0" applyFont="1" applyBorder="1" applyAlignment="1">
      <alignment horizontal="right"/>
    </xf>
    <xf numFmtId="0" fontId="4" fillId="0" borderId="2" xfId="0" applyFont="1" applyBorder="1" applyAlignment="1">
      <alignment horizontal="right"/>
    </xf>
    <xf numFmtId="0" fontId="4" fillId="17" borderId="7" xfId="0" applyFont="1" applyFill="1" applyBorder="1" applyAlignment="1" applyProtection="1">
      <alignment horizontal="left"/>
      <protection locked="0"/>
    </xf>
    <xf numFmtId="0" fontId="4" fillId="17" borderId="8" xfId="0" applyFont="1" applyFill="1" applyBorder="1" applyAlignment="1" applyProtection="1">
      <alignment horizontal="left"/>
      <protection locked="0"/>
    </xf>
    <xf numFmtId="0" fontId="4" fillId="17" borderId="9" xfId="0" applyFont="1" applyFill="1" applyBorder="1" applyAlignment="1" applyProtection="1">
      <alignment horizontal="left"/>
      <protection locked="0"/>
    </xf>
    <xf numFmtId="0" fontId="31" fillId="18" borderId="7" xfId="0" applyFont="1" applyFill="1" applyBorder="1" applyAlignment="1" applyProtection="1">
      <alignment horizontal="left"/>
      <protection locked="0"/>
    </xf>
    <xf numFmtId="0" fontId="33" fillId="18" borderId="8" xfId="0" applyFont="1" applyFill="1" applyBorder="1" applyAlignment="1" applyProtection="1">
      <alignment horizontal="left"/>
      <protection locked="0"/>
    </xf>
    <xf numFmtId="0" fontId="33" fillId="18" borderId="9" xfId="0" applyFont="1" applyFill="1" applyBorder="1" applyAlignment="1" applyProtection="1">
      <alignment horizontal="left"/>
      <protection locked="0"/>
    </xf>
    <xf numFmtId="0" fontId="31" fillId="17" borderId="5" xfId="0" applyFont="1" applyFill="1" applyBorder="1" applyAlignment="1" applyProtection="1">
      <alignment horizontal="left"/>
      <protection locked="0"/>
    </xf>
    <xf numFmtId="0" fontId="31" fillId="18" borderId="5" xfId="0" applyFont="1" applyFill="1" applyBorder="1" applyAlignment="1" applyProtection="1">
      <alignment horizontal="center"/>
      <protection locked="0"/>
    </xf>
    <xf numFmtId="0" fontId="33" fillId="18" borderId="5" xfId="0" applyFont="1" applyFill="1" applyBorder="1" applyAlignment="1" applyProtection="1">
      <alignment horizontal="center"/>
      <protection locked="0"/>
    </xf>
    <xf numFmtId="0" fontId="6" fillId="0" borderId="0" xfId="0" applyFont="1" applyAlignment="1">
      <alignment horizontal="center"/>
    </xf>
    <xf numFmtId="0" fontId="19" fillId="0" borderId="0" xfId="0" applyFont="1" applyAlignment="1">
      <alignment horizontal="center" wrapText="1"/>
    </xf>
    <xf numFmtId="17" fontId="0" fillId="3" borderId="7" xfId="0" applyNumberFormat="1" applyFill="1" applyBorder="1" applyAlignment="1" applyProtection="1">
      <alignment horizontal="center"/>
      <protection locked="0"/>
    </xf>
    <xf numFmtId="17" fontId="0" fillId="3" borderId="9" xfId="0" applyNumberFormat="1" applyFill="1" applyBorder="1" applyAlignment="1" applyProtection="1">
      <alignment horizontal="center"/>
      <protection locked="0"/>
    </xf>
    <xf numFmtId="0" fontId="0" fillId="9" borderId="7" xfId="0" applyFill="1" applyBorder="1" applyAlignment="1" applyProtection="1">
      <alignment horizontal="center"/>
      <protection locked="0"/>
    </xf>
    <xf numFmtId="0" fontId="0" fillId="9" borderId="9" xfId="0" applyFill="1" applyBorder="1" applyAlignment="1" applyProtection="1">
      <alignment horizontal="center"/>
      <protection locked="0"/>
    </xf>
    <xf numFmtId="0" fontId="0" fillId="3" borderId="0" xfId="0" applyFill="1" applyAlignment="1">
      <alignment horizontal="center"/>
    </xf>
    <xf numFmtId="0" fontId="9" fillId="0" borderId="0" xfId="0" applyFont="1" applyAlignment="1">
      <alignment horizontal="center" wrapText="1"/>
    </xf>
    <xf numFmtId="0" fontId="0" fillId="17" borderId="5" xfId="0"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7" fillId="3" borderId="0" xfId="0" applyFont="1" applyFill="1" applyAlignment="1">
      <alignment horizontal="left"/>
    </xf>
    <xf numFmtId="49" fontId="4" fillId="3" borderId="6" xfId="0" applyNumberFormat="1" applyFont="1" applyFill="1" applyBorder="1" applyAlignment="1" applyProtection="1">
      <alignment horizontal="center"/>
      <protection locked="0"/>
    </xf>
    <xf numFmtId="49" fontId="0" fillId="3" borderId="11" xfId="0" applyNumberFormat="1" applyFill="1" applyBorder="1" applyAlignment="1" applyProtection="1">
      <alignment horizontal="center"/>
      <protection locked="0"/>
    </xf>
    <xf numFmtId="49" fontId="4" fillId="3" borderId="7" xfId="0" applyNumberFormat="1" applyFont="1" applyFill="1" applyBorder="1" applyAlignment="1" applyProtection="1">
      <alignment horizontal="center"/>
      <protection locked="0"/>
    </xf>
    <xf numFmtId="49" fontId="4" fillId="3" borderId="9" xfId="0" applyNumberFormat="1" applyFont="1" applyFill="1" applyBorder="1" applyAlignment="1" applyProtection="1">
      <alignment horizontal="center"/>
      <protection locked="0"/>
    </xf>
    <xf numFmtId="2" fontId="31" fillId="18" borderId="7" xfId="6" applyNumberFormat="1" applyFont="1" applyFill="1" applyBorder="1" applyAlignment="1" applyProtection="1">
      <alignment horizontal="center"/>
      <protection locked="0"/>
    </xf>
    <xf numFmtId="2" fontId="33" fillId="18" borderId="8" xfId="6" applyNumberFormat="1" applyFont="1" applyFill="1" applyBorder="1" applyAlignment="1" applyProtection="1">
      <alignment horizontal="center"/>
      <protection locked="0"/>
    </xf>
    <xf numFmtId="0" fontId="0" fillId="17" borderId="7" xfId="0" applyFill="1" applyBorder="1" applyAlignment="1" applyProtection="1">
      <alignment horizontal="right"/>
      <protection locked="0"/>
    </xf>
    <xf numFmtId="0" fontId="0" fillId="17" borderId="9" xfId="0" applyFill="1" applyBorder="1" applyAlignment="1" applyProtection="1">
      <alignment horizontal="right"/>
      <protection locked="0"/>
    </xf>
    <xf numFmtId="1" fontId="31" fillId="18" borderId="7" xfId="0" applyNumberFormat="1" applyFont="1" applyFill="1" applyBorder="1" applyAlignment="1" applyProtection="1">
      <alignment horizontal="center"/>
      <protection locked="0"/>
    </xf>
    <xf numFmtId="1" fontId="33" fillId="18" borderId="9" xfId="0" applyNumberFormat="1" applyFont="1" applyFill="1" applyBorder="1" applyAlignment="1" applyProtection="1">
      <alignment horizontal="center"/>
      <protection locked="0"/>
    </xf>
    <xf numFmtId="0" fontId="6" fillId="3" borderId="0" xfId="0" applyFont="1" applyFill="1" applyAlignment="1">
      <alignment horizontal="left"/>
    </xf>
    <xf numFmtId="0" fontId="9" fillId="3" borderId="0" xfId="0" applyFont="1" applyFill="1" applyAlignment="1">
      <alignment horizontal="left"/>
    </xf>
    <xf numFmtId="0" fontId="9" fillId="3" borderId="0" xfId="0" applyFont="1" applyFill="1" applyAlignment="1">
      <alignment horizontal="right"/>
    </xf>
    <xf numFmtId="0" fontId="0" fillId="0" borderId="0" xfId="0" applyProtection="1">
      <protection locked="0"/>
    </xf>
    <xf numFmtId="0" fontId="14" fillId="3" borderId="0" xfId="0" applyFont="1" applyFill="1" applyAlignment="1">
      <alignment horizontal="center" vertical="center"/>
    </xf>
    <xf numFmtId="0" fontId="7" fillId="3" borderId="8" xfId="0" applyFont="1" applyFill="1" applyBorder="1" applyAlignment="1" applyProtection="1">
      <alignment horizontal="left"/>
      <protection locked="0"/>
    </xf>
    <xf numFmtId="0" fontId="21" fillId="0" borderId="0" xfId="4" applyFont="1" applyAlignment="1">
      <alignment horizontal="center" vertical="center"/>
    </xf>
    <xf numFmtId="0" fontId="3" fillId="0" borderId="24" xfId="4" applyBorder="1" applyAlignment="1">
      <alignment horizontal="left" vertical="center" wrapText="1"/>
    </xf>
    <xf numFmtId="0" fontId="3" fillId="0" borderId="0" xfId="4" applyAlignment="1">
      <alignment horizontal="left" vertical="center" wrapText="1"/>
    </xf>
    <xf numFmtId="0" fontId="3" fillId="0" borderId="0" xfId="4" applyProtection="1">
      <protection locked="0"/>
    </xf>
    <xf numFmtId="0" fontId="3" fillId="0" borderId="2" xfId="4" applyBorder="1" applyProtection="1">
      <protection locked="0"/>
    </xf>
    <xf numFmtId="0" fontId="3" fillId="0" borderId="0" xfId="4"/>
    <xf numFmtId="0" fontId="3" fillId="0" borderId="2" xfId="4" applyBorder="1"/>
    <xf numFmtId="0" fontId="3" fillId="0" borderId="0" xfId="4" applyAlignment="1">
      <alignment horizontal="left" vertical="top" wrapText="1"/>
    </xf>
    <xf numFmtId="0" fontId="3" fillId="0" borderId="4" xfId="4" applyBorder="1"/>
    <xf numFmtId="0" fontId="3" fillId="0" borderId="27" xfId="4" applyBorder="1"/>
    <xf numFmtId="0" fontId="3" fillId="0" borderId="1" xfId="4" applyBorder="1"/>
    <xf numFmtId="0" fontId="3" fillId="0" borderId="1" xfId="4" applyBorder="1" applyAlignment="1">
      <alignment horizontal="left" indent="1"/>
    </xf>
    <xf numFmtId="0" fontId="3" fillId="0" borderId="0" xfId="4" applyAlignment="1">
      <alignment horizontal="left" indent="1"/>
    </xf>
    <xf numFmtId="0" fontId="3" fillId="0" borderId="2" xfId="4" applyBorder="1" applyAlignment="1">
      <alignment horizontal="left" indent="1"/>
    </xf>
    <xf numFmtId="0" fontId="21" fillId="0" borderId="7" xfId="4" applyFont="1" applyBorder="1" applyAlignment="1">
      <alignment horizontal="center"/>
    </xf>
    <xf numFmtId="0" fontId="21" fillId="0" borderId="9" xfId="4" applyFont="1" applyBorder="1" applyAlignment="1">
      <alignment horizontal="center"/>
    </xf>
    <xf numFmtId="0" fontId="3" fillId="7" borderId="7" xfId="4" applyFill="1" applyBorder="1"/>
    <xf numFmtId="0" fontId="3" fillId="7" borderId="9" xfId="4" applyFill="1" applyBorder="1"/>
    <xf numFmtId="0" fontId="3" fillId="0" borderId="7" xfId="4" applyBorder="1" applyProtection="1">
      <protection locked="0"/>
    </xf>
    <xf numFmtId="0" fontId="3" fillId="0" borderId="9" xfId="4" applyBorder="1" applyProtection="1">
      <protection locked="0"/>
    </xf>
    <xf numFmtId="0" fontId="3" fillId="0" borderId="4" xfId="4" applyBorder="1" applyProtection="1">
      <protection locked="0"/>
    </xf>
    <xf numFmtId="0" fontId="3" fillId="0" borderId="27" xfId="4" applyBorder="1" applyProtection="1">
      <protection locked="0"/>
    </xf>
    <xf numFmtId="0" fontId="23" fillId="0" borderId="0" xfId="5" applyAlignment="1" applyProtection="1">
      <alignment horizontal="left" vertical="top" wrapText="1"/>
      <protection locked="0"/>
    </xf>
    <xf numFmtId="0" fontId="3" fillId="0" borderId="0" xfId="4" applyAlignment="1" applyProtection="1">
      <alignment horizontal="left" vertical="top" wrapText="1"/>
      <protection locked="0"/>
    </xf>
    <xf numFmtId="0" fontId="3" fillId="0" borderId="26" xfId="4" applyBorder="1" applyProtection="1">
      <protection locked="0"/>
    </xf>
    <xf numFmtId="0" fontId="3" fillId="0" borderId="8" xfId="4" applyBorder="1" applyAlignment="1">
      <alignment horizontal="left" vertical="top" wrapText="1"/>
    </xf>
    <xf numFmtId="0" fontId="3" fillId="0" borderId="9" xfId="4" applyBorder="1" applyAlignment="1">
      <alignment horizontal="left" vertical="top" wrapText="1"/>
    </xf>
    <xf numFmtId="0" fontId="21" fillId="0" borderId="26" xfId="4" applyFont="1" applyBorder="1" applyProtection="1">
      <protection locked="0"/>
    </xf>
    <xf numFmtId="0" fontId="21" fillId="0" borderId="4" xfId="4" applyFont="1" applyBorder="1" applyProtection="1">
      <protection locked="0"/>
    </xf>
    <xf numFmtId="0" fontId="21" fillId="0" borderId="27" xfId="4" applyFont="1" applyBorder="1" applyProtection="1">
      <protection locked="0"/>
    </xf>
  </cellXfs>
  <cellStyles count="7">
    <cellStyle name="Comma" xfId="1" builtinId="3"/>
    <cellStyle name="Hyperlink" xfId="2" builtinId="8"/>
    <cellStyle name="Hyperlink 2" xfId="5" xr:uid="{00000000-0005-0000-0000-000002000000}"/>
    <cellStyle name="Normal" xfId="0" builtinId="0"/>
    <cellStyle name="Normal 2" xfId="4" xr:uid="{00000000-0005-0000-0000-000004000000}"/>
    <cellStyle name="Normal_Xmas Product Application" xfId="3" xr:uid="{00000000-0005-0000-0000-000005000000}"/>
    <cellStyle name="Percent" xfId="6" builtinId="5"/>
  </cellStyles>
  <dxfs count="0"/>
  <tableStyles count="0" defaultTableStyle="TableStyleMedium9" defaultPivotStyle="PivotStyleLight16"/>
  <colors>
    <mruColors>
      <color rgb="FFD6DCE4"/>
      <color rgb="FFD9D9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342900</xdr:colOff>
      <xdr:row>0</xdr:row>
      <xdr:rowOff>85725</xdr:rowOff>
    </xdr:from>
    <xdr:to>
      <xdr:col>8</xdr:col>
      <xdr:colOff>9525</xdr:colOff>
      <xdr:row>3</xdr:row>
      <xdr:rowOff>104775</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3810000" y="85725"/>
          <a:ext cx="3343275" cy="571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P.O. Box 8750, Station "A"</a:t>
          </a:r>
        </a:p>
        <a:p>
          <a:pPr algn="l" rtl="0">
            <a:defRPr sz="1000"/>
          </a:pPr>
          <a:r>
            <a:rPr lang="en-US" sz="1000" b="0" i="0" u="none" strike="noStrike" baseline="0">
              <a:solidFill>
                <a:srgbClr val="000000"/>
              </a:solidFill>
              <a:latin typeface="Arial"/>
              <a:cs typeface="Arial"/>
            </a:rPr>
            <a:t>90 Kenmount Road, St. John's, NF Canada A1B 3V1</a:t>
          </a:r>
        </a:p>
        <a:p>
          <a:pPr algn="l" rtl="0">
            <a:defRPr sz="1000"/>
          </a:pPr>
          <a:r>
            <a:rPr lang="en-US" sz="1000" b="0" i="0" u="none" strike="noStrike" baseline="0">
              <a:solidFill>
                <a:srgbClr val="000000"/>
              </a:solidFill>
              <a:latin typeface="Arial"/>
              <a:cs typeface="Arial"/>
            </a:rPr>
            <a:t>Tel: (709) 724-1100  Fax: (709) 724-2250</a:t>
          </a: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352425</xdr:colOff>
          <xdr:row>9</xdr:row>
          <xdr:rowOff>19050</xdr:rowOff>
        </xdr:from>
        <xdr:to>
          <xdr:col>2</xdr:col>
          <xdr:colOff>552450</xdr:colOff>
          <xdr:row>11</xdr:row>
          <xdr:rowOff>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w="1905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editAs="oneCell">
    <xdr:from>
      <xdr:col>0</xdr:col>
      <xdr:colOff>349250</xdr:colOff>
      <xdr:row>0</xdr:row>
      <xdr:rowOff>0</xdr:rowOff>
    </xdr:from>
    <xdr:to>
      <xdr:col>1</xdr:col>
      <xdr:colOff>781843</xdr:colOff>
      <xdr:row>3</xdr:row>
      <xdr:rowOff>132292</xdr:rowOff>
    </xdr:to>
    <xdr:pic>
      <xdr:nvPicPr>
        <xdr:cNvPr id="2" name="Picture 1">
          <a:extLst>
            <a:ext uri="{FF2B5EF4-FFF2-40B4-BE49-F238E27FC236}">
              <a16:creationId xmlns:a16="http://schemas.microsoft.com/office/drawing/2014/main" id="{E59F4BFD-75F2-48BB-BE8B-71D9560567E5}"/>
            </a:ext>
          </a:extLst>
        </xdr:cNvPr>
        <xdr:cNvPicPr>
          <a:picLocks noChangeAspect="1"/>
        </xdr:cNvPicPr>
      </xdr:nvPicPr>
      <xdr:blipFill>
        <a:blip xmlns:r="http://schemas.openxmlformats.org/officeDocument/2006/relationships" r:embed="rId1"/>
        <a:stretch>
          <a:fillRect/>
        </a:stretch>
      </xdr:blipFill>
      <xdr:spPr>
        <a:xfrm>
          <a:off x="349250" y="0"/>
          <a:ext cx="1558924" cy="684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133350</xdr:rowOff>
    </xdr:from>
    <xdr:to>
      <xdr:col>15</xdr:col>
      <xdr:colOff>161925</xdr:colOff>
      <xdr:row>37</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33350" y="133350"/>
          <a:ext cx="9172575" cy="7019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1" u="sng">
              <a:solidFill>
                <a:schemeClr val="dk1"/>
              </a:solidFill>
              <a:latin typeface="+mn-lt"/>
              <a:ea typeface="+mn-ea"/>
              <a:cs typeface="+mn-cs"/>
            </a:rPr>
            <a:t>Types of Organic</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Certified Organic</a:t>
          </a:r>
          <a:r>
            <a:rPr lang="en-US" sz="1100">
              <a:solidFill>
                <a:schemeClr val="dk1"/>
              </a:solidFill>
              <a:latin typeface="+mn-lt"/>
              <a:ea typeface="+mn-ea"/>
              <a:cs typeface="+mn-cs"/>
            </a:rPr>
            <a:t> – This is when organic practices are used in the vineyard, at the winery and throughout all aspects of the wine-making process with little or no manipulation of wines by reverse osmosis, excessive filtration, or flavor additives (such as oak chips).  These wines can NOT contain ADDED sulfites [the maximum allowable levels of free sulfite (FSO</a:t>
          </a:r>
          <a:r>
            <a:rPr lang="en-US" sz="1100" baseline="-25000">
              <a:solidFill>
                <a:schemeClr val="dk1"/>
              </a:solidFill>
              <a:latin typeface="+mn-lt"/>
              <a:ea typeface="+mn-ea"/>
              <a:cs typeface="+mn-cs"/>
            </a:rPr>
            <a:t>2</a:t>
          </a:r>
          <a:r>
            <a:rPr lang="en-US" sz="1100">
              <a:solidFill>
                <a:schemeClr val="dk1"/>
              </a:solidFill>
              <a:latin typeface="+mn-lt"/>
              <a:ea typeface="+mn-ea"/>
              <a:cs typeface="+mn-cs"/>
            </a:rPr>
            <a:t>) and total sulfite (TSO</a:t>
          </a:r>
          <a:r>
            <a:rPr lang="en-US" sz="1100" baseline="-25000">
              <a:solidFill>
                <a:schemeClr val="dk1"/>
              </a:solidFill>
              <a:latin typeface="+mn-lt"/>
              <a:ea typeface="+mn-ea"/>
              <a:cs typeface="+mn-cs"/>
            </a:rPr>
            <a:t>2</a:t>
          </a:r>
          <a:r>
            <a:rPr lang="en-US" sz="1100">
              <a:solidFill>
                <a:schemeClr val="dk1"/>
              </a:solidFill>
              <a:latin typeface="+mn-lt"/>
              <a:ea typeface="+mn-ea"/>
              <a:cs typeface="+mn-cs"/>
            </a:rPr>
            <a:t>) permitted in organic wine are 30mg/L and 100 mg/L, respectively]</a:t>
          </a:r>
          <a:r>
            <a:rPr lang="en-US" sz="1100" baseline="30000">
              <a:solidFill>
                <a:schemeClr val="dk1"/>
              </a:solidFill>
              <a:latin typeface="+mn-lt"/>
              <a:ea typeface="+mn-ea"/>
              <a:cs typeface="+mn-cs"/>
            </a:rPr>
            <a:t>*LCBO</a:t>
          </a:r>
          <a:r>
            <a:rPr lang="en-US" sz="1100">
              <a:solidFill>
                <a:schemeClr val="dk1"/>
              </a:solidFill>
              <a:latin typeface="+mn-lt"/>
              <a:ea typeface="+mn-ea"/>
              <a:cs typeface="+mn-cs"/>
            </a:rPr>
            <a:t>. A certificate of authenticity is required for this classification and for the product to be labeled as such.</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Organically Grown Grapes</a:t>
          </a:r>
          <a:r>
            <a:rPr lang="en-US" sz="1100">
              <a:solidFill>
                <a:schemeClr val="dk1"/>
              </a:solidFill>
              <a:latin typeface="+mn-lt"/>
              <a:ea typeface="+mn-ea"/>
              <a:cs typeface="+mn-cs"/>
            </a:rPr>
            <a:t> – This is when organic practices are only used in the vineyard (i.e. Absence of herbicides, pesticides and synthetic and chemical fertilizers). These wines CAN have some added sulfites. A certificate of authenticity is required for this classification and for the product to be labeled as such.</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Biodynamic</a:t>
          </a:r>
          <a:r>
            <a:rPr lang="en-US" sz="1100">
              <a:solidFill>
                <a:schemeClr val="dk1"/>
              </a:solidFill>
              <a:latin typeface="+mn-lt"/>
              <a:ea typeface="+mn-ea"/>
              <a:cs typeface="+mn-cs"/>
            </a:rPr>
            <a:t> – The biodynamic approach of growing grapes treats the soil as a living organism and focuses on balancing the entire vineyard and winery environment with the world at large. Wineries that adhere to the rigorous tenants of biodynamics can attain the gold standard of certification from </a:t>
          </a:r>
          <a:r>
            <a:rPr lang="en-US" sz="1100" b="1" u="sng">
              <a:solidFill>
                <a:schemeClr val="dk1"/>
              </a:solidFill>
              <a:latin typeface="+mn-lt"/>
              <a:ea typeface="+mn-ea"/>
              <a:cs typeface="+mn-cs"/>
            </a:rPr>
            <a:t>Demeter</a:t>
          </a:r>
          <a:r>
            <a:rPr lang="en-US" sz="1100">
              <a:solidFill>
                <a:schemeClr val="dk1"/>
              </a:solidFill>
              <a:latin typeface="+mn-lt"/>
              <a:ea typeface="+mn-ea"/>
              <a:cs typeface="+mn-cs"/>
            </a:rPr>
            <a:t>.</a:t>
          </a:r>
        </a:p>
        <a:p>
          <a:r>
            <a:rPr lang="en-US" sz="1100">
              <a:solidFill>
                <a:schemeClr val="dk1"/>
              </a:solidFill>
              <a:latin typeface="+mn-lt"/>
              <a:ea typeface="+mn-ea"/>
              <a:cs typeface="+mn-cs"/>
            </a:rPr>
            <a:t> </a:t>
          </a:r>
        </a:p>
        <a:p>
          <a:r>
            <a:rPr lang="en-US" sz="1100" b="1" i="1">
              <a:solidFill>
                <a:schemeClr val="dk1"/>
              </a:solidFill>
              <a:latin typeface="+mn-lt"/>
              <a:ea typeface="+mn-ea"/>
              <a:cs typeface="+mn-cs"/>
            </a:rPr>
            <a:t>When the Label Says Demeter, Demeter is what you get</a:t>
          </a:r>
          <a:endParaRPr lang="en-US" sz="1100">
            <a:solidFill>
              <a:schemeClr val="dk1"/>
            </a:solidFill>
            <a:latin typeface="+mn-lt"/>
            <a:ea typeface="+mn-ea"/>
            <a:cs typeface="+mn-cs"/>
          </a:endParaRPr>
        </a:p>
        <a:p>
          <a:r>
            <a:rPr lang="en-US" sz="1100">
              <a:solidFill>
                <a:schemeClr val="dk1"/>
              </a:solidFill>
              <a:latin typeface="+mn-lt"/>
              <a:ea typeface="+mn-ea"/>
              <a:cs typeface="+mn-cs"/>
            </a:rPr>
            <a:t>Demeter is the brand for products from Biodynamic Agriculture. Only strictly controlled and contractually bound partners are permitted to use the Brand. A comprehensive verification process insures strict compliance with the International Demeter Production and Processing Standards, as well as applicable organic regulations in the various countries; without a gap, through every step, from agricultural production to processing and final product packaging. Yet, the holistic Demeter requirements exceed government mandated regulations. Not only do they exclude the use of synthetic fertilizers and chemical plant protection agents in agricultural crop production, or artificial additives during processing, but also require very specific measures to strengthen the life processes in soil and foodstuffs. </a:t>
          </a:r>
        </a:p>
        <a:p>
          <a:r>
            <a:rPr lang="en-US" sz="1100">
              <a:solidFill>
                <a:schemeClr val="dk1"/>
              </a:solidFill>
              <a:latin typeface="+mn-lt"/>
              <a:ea typeface="+mn-ea"/>
              <a:cs typeface="+mn-cs"/>
            </a:rPr>
            <a:t> </a:t>
          </a:r>
        </a:p>
        <a:p>
          <a:r>
            <a:rPr lang="en-US" sz="1100" b="1">
              <a:solidFill>
                <a:schemeClr val="dk1"/>
              </a:solidFill>
              <a:latin typeface="+mn-lt"/>
              <a:ea typeface="+mn-ea"/>
              <a:cs typeface="+mn-cs"/>
            </a:rPr>
            <a:t>In Canada, to be certified organic, a wine must be declared so by a certifying body. (The wine can only be labeled “Organic” or “Organically grown” if certified by one of these bodies).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u="sng">
              <a:solidFill>
                <a:schemeClr val="dk1"/>
              </a:solidFill>
              <a:latin typeface="+mn-lt"/>
              <a:ea typeface="+mn-ea"/>
              <a:cs typeface="+mn-cs"/>
            </a:rPr>
            <a:t>The main certifying bodies are: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SCC</a:t>
          </a:r>
          <a:r>
            <a:rPr lang="en-US" sz="1100" b="1">
              <a:solidFill>
                <a:schemeClr val="dk1"/>
              </a:solidFill>
              <a:latin typeface="+mn-lt"/>
              <a:ea typeface="+mn-ea"/>
              <a:cs typeface="+mn-cs"/>
            </a:rPr>
            <a:t> </a:t>
          </a:r>
          <a:r>
            <a:rPr lang="en-US" sz="1100">
              <a:solidFill>
                <a:schemeClr val="dk1"/>
              </a:solidFill>
              <a:latin typeface="+mn-lt"/>
              <a:ea typeface="+mn-ea"/>
              <a:cs typeface="+mn-cs"/>
            </a:rPr>
            <a:t>- Standards Council of Canada</a:t>
          </a:r>
        </a:p>
        <a:p>
          <a:r>
            <a:rPr lang="en-US" sz="1100" b="1" u="sng">
              <a:solidFill>
                <a:schemeClr val="dk1"/>
              </a:solidFill>
              <a:latin typeface="+mn-lt"/>
              <a:ea typeface="+mn-ea"/>
              <a:cs typeface="+mn-cs"/>
            </a:rPr>
            <a:t>IFOAM</a:t>
          </a:r>
          <a:r>
            <a:rPr lang="en-US" sz="1100">
              <a:solidFill>
                <a:schemeClr val="dk1"/>
              </a:solidFill>
              <a:latin typeface="+mn-lt"/>
              <a:ea typeface="+mn-ea"/>
              <a:cs typeface="+mn-cs"/>
            </a:rPr>
            <a:t> - International Federation of Organic Agriculture Movements</a:t>
          </a:r>
        </a:p>
        <a:p>
          <a:r>
            <a:rPr lang="en-US" sz="1100" b="1" u="sng">
              <a:solidFill>
                <a:schemeClr val="dk1"/>
              </a:solidFill>
              <a:latin typeface="+mn-lt"/>
              <a:ea typeface="+mn-ea"/>
              <a:cs typeface="+mn-cs"/>
            </a:rPr>
            <a:t>Biofact</a:t>
          </a:r>
          <a:endParaRPr lang="en-US" sz="1100">
            <a:solidFill>
              <a:schemeClr val="dk1"/>
            </a:solidFill>
            <a:latin typeface="+mn-lt"/>
            <a:ea typeface="+mn-ea"/>
            <a:cs typeface="+mn-cs"/>
          </a:endParaRPr>
        </a:p>
        <a:p>
          <a:r>
            <a:rPr lang="en-US" sz="1100" b="1" u="sng">
              <a:solidFill>
                <a:schemeClr val="dk1"/>
              </a:solidFill>
              <a:latin typeface="+mn-lt"/>
              <a:ea typeface="+mn-ea"/>
              <a:cs typeface="+mn-cs"/>
            </a:rPr>
            <a:t>Bio-Gro</a:t>
          </a:r>
          <a:r>
            <a:rPr lang="en-US" sz="1100">
              <a:solidFill>
                <a:schemeClr val="dk1"/>
              </a:solidFill>
              <a:latin typeface="+mn-lt"/>
              <a:ea typeface="+mn-ea"/>
              <a:cs typeface="+mn-cs"/>
            </a:rPr>
            <a:t> (New Zealand)</a:t>
          </a:r>
        </a:p>
        <a:p>
          <a:r>
            <a:rPr lang="en-US" sz="1100" b="1" u="sng">
              <a:solidFill>
                <a:schemeClr val="dk1"/>
              </a:solidFill>
              <a:latin typeface="+mn-lt"/>
              <a:ea typeface="+mn-ea"/>
              <a:cs typeface="+mn-cs"/>
            </a:rPr>
            <a:t>Ecocert</a:t>
          </a:r>
          <a:r>
            <a:rPr lang="en-US" sz="1100">
              <a:solidFill>
                <a:schemeClr val="dk1"/>
              </a:solidFill>
              <a:latin typeface="+mn-lt"/>
              <a:ea typeface="+mn-ea"/>
              <a:cs typeface="+mn-cs"/>
            </a:rPr>
            <a:t> -</a:t>
          </a:r>
          <a:r>
            <a:rPr lang="en-US" sz="1100" b="1">
              <a:solidFill>
                <a:schemeClr val="dk1"/>
              </a:solidFill>
              <a:latin typeface="+mn-lt"/>
              <a:ea typeface="+mn-ea"/>
              <a:cs typeface="+mn-cs"/>
            </a:rPr>
            <a:t> </a:t>
          </a:r>
          <a:r>
            <a:rPr lang="en-US" sz="1100">
              <a:solidFill>
                <a:schemeClr val="dk1"/>
              </a:solidFill>
              <a:latin typeface="+mn-lt"/>
              <a:ea typeface="+mn-ea"/>
              <a:cs typeface="+mn-cs"/>
            </a:rPr>
            <a:t>Canadian Eco-certification</a:t>
          </a:r>
        </a:p>
        <a:p>
          <a:r>
            <a:rPr lang="en-US" sz="1100" b="1" u="sng">
              <a:solidFill>
                <a:schemeClr val="dk1"/>
              </a:solidFill>
              <a:latin typeface="+mn-lt"/>
              <a:ea typeface="+mn-ea"/>
              <a:cs typeface="+mn-cs"/>
            </a:rPr>
            <a:t>CCOF</a:t>
          </a:r>
          <a:r>
            <a:rPr lang="en-US" sz="1100">
              <a:solidFill>
                <a:schemeClr val="dk1"/>
              </a:solidFill>
              <a:latin typeface="+mn-lt"/>
              <a:ea typeface="+mn-ea"/>
              <a:cs typeface="+mn-cs"/>
            </a:rPr>
            <a:t> - California certified organic foundation</a:t>
          </a:r>
        </a:p>
        <a:p>
          <a:r>
            <a:rPr lang="en-US" sz="1100" b="1" u="sng">
              <a:solidFill>
                <a:schemeClr val="dk1"/>
              </a:solidFill>
              <a:latin typeface="+mn-lt"/>
              <a:ea typeface="+mn-ea"/>
              <a:cs typeface="+mn-cs"/>
            </a:rPr>
            <a:t>USDA</a:t>
          </a:r>
          <a:r>
            <a:rPr lang="en-US" sz="1100">
              <a:solidFill>
                <a:schemeClr val="dk1"/>
              </a:solidFill>
              <a:latin typeface="+mn-lt"/>
              <a:ea typeface="+mn-ea"/>
              <a:cs typeface="+mn-cs"/>
            </a:rPr>
            <a:t> - United States Department of Agriculture</a:t>
          </a:r>
        </a:p>
        <a:p>
          <a:r>
            <a:rPr lang="en-US" sz="1100" b="1" u="sng">
              <a:solidFill>
                <a:schemeClr val="dk1"/>
              </a:solidFill>
              <a:latin typeface="+mn-lt"/>
              <a:ea typeface="+mn-ea"/>
              <a:cs typeface="+mn-cs"/>
            </a:rPr>
            <a:t>AB</a:t>
          </a:r>
          <a:r>
            <a:rPr lang="en-US" sz="1100" b="1">
              <a:solidFill>
                <a:schemeClr val="dk1"/>
              </a:solidFill>
              <a:latin typeface="+mn-lt"/>
              <a:ea typeface="+mn-ea"/>
              <a:cs typeface="+mn-cs"/>
            </a:rPr>
            <a:t> </a:t>
          </a:r>
          <a:r>
            <a:rPr lang="en-US" sz="1100">
              <a:solidFill>
                <a:schemeClr val="dk1"/>
              </a:solidFill>
              <a:latin typeface="+mn-lt"/>
              <a:ea typeface="+mn-ea"/>
              <a:cs typeface="+mn-cs"/>
            </a:rPr>
            <a:t>- AB is a logo owned by the French state. It stands for 'Agriculture Biologique'.    Products can be labeled with this mark when they contain more than 95 percent organic components, were produced or processed within the EU, and were certified by one of the inspection bodies accredited by the State agency.</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82177</xdr:colOff>
      <xdr:row>0</xdr:row>
      <xdr:rowOff>0</xdr:rowOff>
    </xdr:from>
    <xdr:to>
      <xdr:col>3</xdr:col>
      <xdr:colOff>1144867</xdr:colOff>
      <xdr:row>3</xdr:row>
      <xdr:rowOff>120152</xdr:rowOff>
    </xdr:to>
    <xdr:pic>
      <xdr:nvPicPr>
        <xdr:cNvPr id="3" name="Picture 2">
          <a:extLst>
            <a:ext uri="{FF2B5EF4-FFF2-40B4-BE49-F238E27FC236}">
              <a16:creationId xmlns:a16="http://schemas.microsoft.com/office/drawing/2014/main" id="{BFD8EEFC-ECEE-48AA-8BB7-A345A6EFA25E}"/>
            </a:ext>
          </a:extLst>
        </xdr:cNvPr>
        <xdr:cNvPicPr>
          <a:picLocks noChangeAspect="1"/>
        </xdr:cNvPicPr>
      </xdr:nvPicPr>
      <xdr:blipFill>
        <a:blip xmlns:r="http://schemas.openxmlformats.org/officeDocument/2006/relationships" r:embed="rId1"/>
        <a:stretch>
          <a:fillRect/>
        </a:stretch>
      </xdr:blipFill>
      <xdr:spPr>
        <a:xfrm>
          <a:off x="1045883" y="0"/>
          <a:ext cx="1555749" cy="6879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LCHO-DATA\Workgroups\Accounting\Financial%20Analysis\price%20model\NLC%20Product%20Listing%20Application%20%20Fiscal%20Year%202020%20-%20May%2023,%202019%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APP"/>
      <sheetName val="Tab # 2 Organic Definition"/>
      <sheetName val="Origin Declaration"/>
      <sheetName val="Currency"/>
      <sheetName val="Freight Point"/>
      <sheetName val="Country"/>
      <sheetName val="Product Type"/>
      <sheetName val="Product Class"/>
      <sheetName val="Markup"/>
      <sheetName val="Duty"/>
      <sheetName val="Bottle Deposit"/>
      <sheetName val="Listing Type"/>
    </sheetNames>
    <sheetDataSet>
      <sheetData sheetId="0"/>
      <sheetData sheetId="1"/>
      <sheetData sheetId="2"/>
      <sheetData sheetId="3"/>
      <sheetData sheetId="4"/>
      <sheetData sheetId="5"/>
      <sheetData sheetId="6"/>
      <sheetData sheetId="7"/>
      <sheetData sheetId="8">
        <row r="1">
          <cell r="A1" t="str">
            <v>Code</v>
          </cell>
          <cell r="B1" t="str">
            <v>Dollar</v>
          </cell>
          <cell r="C1" t="str">
            <v>Percentage</v>
          </cell>
          <cell r="D1" t="str">
            <v>Cost of Service</v>
          </cell>
          <cell r="E1" t="str">
            <v>Size</v>
          </cell>
          <cell r="F1" t="str">
            <v>Fixed Rate Mark-up per Litre</v>
          </cell>
          <cell r="G1" t="str">
            <v>Agent Commision Beer</v>
          </cell>
          <cell r="H1" t="str">
            <v>Minimum Retail By Policy</v>
          </cell>
          <cell r="I1">
            <v>0</v>
          </cell>
          <cell r="J1">
            <v>0</v>
          </cell>
          <cell r="K1">
            <v>0</v>
          </cell>
        </row>
        <row r="2">
          <cell r="A2" t="str">
            <v>Spirit100</v>
          </cell>
          <cell r="B2">
            <v>1.28</v>
          </cell>
          <cell r="C2">
            <v>1</v>
          </cell>
          <cell r="D2">
            <v>1</v>
          </cell>
          <cell r="E2">
            <v>100</v>
          </cell>
          <cell r="F2">
            <v>100</v>
          </cell>
          <cell r="G2">
            <v>100</v>
          </cell>
          <cell r="H2">
            <v>100</v>
          </cell>
          <cell r="I2">
            <v>100</v>
          </cell>
          <cell r="J2">
            <v>100</v>
          </cell>
          <cell r="K2">
            <v>100</v>
          </cell>
        </row>
        <row r="3">
          <cell r="A3" t="str">
            <v>Spirit120</v>
          </cell>
          <cell r="B3">
            <v>1.54</v>
          </cell>
          <cell r="C3">
            <v>1</v>
          </cell>
          <cell r="D3">
            <v>1</v>
          </cell>
          <cell r="E3">
            <v>120</v>
          </cell>
          <cell r="F3">
            <v>120</v>
          </cell>
          <cell r="G3">
            <v>120</v>
          </cell>
          <cell r="H3">
            <v>3.7640000000000002</v>
          </cell>
          <cell r="I3">
            <v>5.0799999999999992</v>
          </cell>
          <cell r="J3">
            <v>6.3140000000000009</v>
          </cell>
          <cell r="K3">
            <v>7.57</v>
          </cell>
        </row>
        <row r="4">
          <cell r="A4" t="str">
            <v>Spirit150</v>
          </cell>
          <cell r="B4">
            <v>1.88</v>
          </cell>
          <cell r="C4">
            <v>1</v>
          </cell>
          <cell r="D4">
            <v>1</v>
          </cell>
          <cell r="E4">
            <v>150</v>
          </cell>
          <cell r="F4">
            <v>150</v>
          </cell>
          <cell r="G4">
            <v>150</v>
          </cell>
          <cell r="H4">
            <v>4.5920799999999993</v>
          </cell>
          <cell r="I4">
            <v>6.1975999999999996</v>
          </cell>
          <cell r="J4">
            <v>7.7030800000000008</v>
          </cell>
          <cell r="K4">
            <v>9.2354000000000003</v>
          </cell>
        </row>
        <row r="5">
          <cell r="A5" t="str">
            <v>Spirit200</v>
          </cell>
          <cell r="B5">
            <v>2.38</v>
          </cell>
          <cell r="C5">
            <v>1</v>
          </cell>
          <cell r="D5">
            <v>1</v>
          </cell>
          <cell r="E5">
            <v>200</v>
          </cell>
          <cell r="F5">
            <v>200</v>
          </cell>
          <cell r="G5">
            <v>200</v>
          </cell>
          <cell r="H5">
            <v>5.8216533333333329</v>
          </cell>
          <cell r="I5">
            <v>7.8570666666666646</v>
          </cell>
          <cell r="J5">
            <v>9.7656533333333329</v>
          </cell>
          <cell r="K5">
            <v>11.708266666666665</v>
          </cell>
        </row>
        <row r="6">
          <cell r="A6" t="str">
            <v>Spirit250</v>
          </cell>
          <cell r="B6">
            <v>2.87</v>
          </cell>
          <cell r="C6">
            <v>1</v>
          </cell>
          <cell r="D6">
            <v>1</v>
          </cell>
          <cell r="E6">
            <v>250</v>
          </cell>
          <cell r="F6">
            <v>250</v>
          </cell>
          <cell r="G6">
            <v>250</v>
          </cell>
          <cell r="H6">
            <v>7.0261333333333331</v>
          </cell>
          <cell r="I6">
            <v>9.4826666666666668</v>
          </cell>
          <cell r="J6">
            <v>11.786133333333336</v>
          </cell>
          <cell r="K6">
            <v>14.130666666666668</v>
          </cell>
        </row>
        <row r="7">
          <cell r="A7" t="str">
            <v>Spirit300</v>
          </cell>
          <cell r="B7">
            <v>3.45</v>
          </cell>
          <cell r="C7">
            <v>1</v>
          </cell>
          <cell r="D7">
            <v>1</v>
          </cell>
          <cell r="E7">
            <v>300</v>
          </cell>
          <cell r="F7">
            <v>300</v>
          </cell>
          <cell r="G7">
            <v>300</v>
          </cell>
          <cell r="H7">
            <v>8.4313599999999997</v>
          </cell>
          <cell r="I7">
            <v>11.379200000000001</v>
          </cell>
          <cell r="J7">
            <v>14.143360000000003</v>
          </cell>
          <cell r="K7">
            <v>16.956800000000001</v>
          </cell>
        </row>
        <row r="8">
          <cell r="A8" t="str">
            <v>Spirit360</v>
          </cell>
          <cell r="B8">
            <v>4.13</v>
          </cell>
          <cell r="C8">
            <v>1</v>
          </cell>
          <cell r="D8">
            <v>1</v>
          </cell>
          <cell r="E8">
            <v>360</v>
          </cell>
          <cell r="F8">
            <v>360</v>
          </cell>
          <cell r="G8">
            <v>360</v>
          </cell>
          <cell r="H8">
            <v>10.117632</v>
          </cell>
          <cell r="I8">
            <v>13.65504</v>
          </cell>
          <cell r="J8">
            <v>16.972032000000002</v>
          </cell>
          <cell r="K8">
            <v>20.348160000000004</v>
          </cell>
        </row>
        <row r="9">
          <cell r="A9" t="str">
            <v>Spirit375</v>
          </cell>
          <cell r="B9">
            <v>4.2300000000000004</v>
          </cell>
          <cell r="C9">
            <v>1</v>
          </cell>
          <cell r="D9">
            <v>1</v>
          </cell>
          <cell r="E9">
            <v>375</v>
          </cell>
          <cell r="F9">
            <v>375</v>
          </cell>
          <cell r="G9">
            <v>375</v>
          </cell>
          <cell r="H9">
            <v>10.351000000000001</v>
          </cell>
          <cell r="I9">
            <v>13.97</v>
          </cell>
          <cell r="J9">
            <v>17.363500000000002</v>
          </cell>
          <cell r="K9">
            <v>20.817500000000003</v>
          </cell>
        </row>
        <row r="10">
          <cell r="A10" t="str">
            <v>Spirit400</v>
          </cell>
          <cell r="B10">
            <v>4.51</v>
          </cell>
          <cell r="C10">
            <v>1</v>
          </cell>
          <cell r="D10">
            <v>1</v>
          </cell>
          <cell r="E10">
            <v>400</v>
          </cell>
          <cell r="F10">
            <v>400</v>
          </cell>
          <cell r="G10">
            <v>400</v>
          </cell>
          <cell r="H10">
            <v>11.041066666666667</v>
          </cell>
          <cell r="I10">
            <v>14.901333333333334</v>
          </cell>
          <cell r="J10">
            <v>18.52106666666667</v>
          </cell>
          <cell r="K10">
            <v>22.205333333333336</v>
          </cell>
        </row>
        <row r="11">
          <cell r="A11" t="str">
            <v>Spirit500</v>
          </cell>
          <cell r="B11">
            <v>5.38</v>
          </cell>
          <cell r="C11">
            <v>1</v>
          </cell>
          <cell r="D11">
            <v>1</v>
          </cell>
          <cell r="E11">
            <v>500</v>
          </cell>
          <cell r="F11">
            <v>500</v>
          </cell>
          <cell r="G11">
            <v>500</v>
          </cell>
          <cell r="H11">
            <v>13.173999999999999</v>
          </cell>
          <cell r="I11">
            <v>17.779999999999998</v>
          </cell>
          <cell r="J11">
            <v>22.099000000000004</v>
          </cell>
          <cell r="K11">
            <v>26.495000000000001</v>
          </cell>
        </row>
        <row r="12">
          <cell r="A12" t="str">
            <v>Spirit600</v>
          </cell>
          <cell r="B12">
            <v>6.15</v>
          </cell>
          <cell r="C12">
            <v>1</v>
          </cell>
          <cell r="D12">
            <v>1</v>
          </cell>
          <cell r="E12">
            <v>600</v>
          </cell>
          <cell r="F12">
            <v>600</v>
          </cell>
          <cell r="G12">
            <v>600</v>
          </cell>
          <cell r="H12">
            <v>15.055999999999999</v>
          </cell>
          <cell r="I12">
            <v>20.319999999999997</v>
          </cell>
          <cell r="J12">
            <v>25.256000000000004</v>
          </cell>
          <cell r="K12">
            <v>30.28</v>
          </cell>
        </row>
        <row r="13">
          <cell r="A13" t="str">
            <v>Spirit700</v>
          </cell>
          <cell r="B13">
            <v>7.18</v>
          </cell>
          <cell r="C13">
            <v>1</v>
          </cell>
          <cell r="D13">
            <v>1</v>
          </cell>
          <cell r="E13">
            <v>700</v>
          </cell>
          <cell r="F13">
            <v>700</v>
          </cell>
          <cell r="G13">
            <v>700</v>
          </cell>
          <cell r="H13">
            <v>17.565333333333331</v>
          </cell>
          <cell r="I13">
            <v>23.706666666666663</v>
          </cell>
          <cell r="J13">
            <v>29.465333333333337</v>
          </cell>
          <cell r="K13">
            <v>35.326666666666668</v>
          </cell>
        </row>
        <row r="14">
          <cell r="A14" t="str">
            <v>Spirit750</v>
          </cell>
          <cell r="B14">
            <v>7.69</v>
          </cell>
          <cell r="C14">
            <v>1</v>
          </cell>
          <cell r="D14">
            <v>1</v>
          </cell>
          <cell r="E14">
            <v>750</v>
          </cell>
          <cell r="F14">
            <v>750</v>
          </cell>
          <cell r="G14">
            <v>750</v>
          </cell>
          <cell r="H14">
            <v>18.82</v>
          </cell>
          <cell r="I14">
            <v>25.4</v>
          </cell>
          <cell r="J14">
            <v>31.57</v>
          </cell>
          <cell r="K14">
            <v>37.85</v>
          </cell>
        </row>
        <row r="15">
          <cell r="A15" t="str">
            <v>Spirit800</v>
          </cell>
          <cell r="B15">
            <v>8.1999999999999993</v>
          </cell>
          <cell r="C15">
            <v>1</v>
          </cell>
          <cell r="D15">
            <v>1</v>
          </cell>
          <cell r="E15">
            <v>800</v>
          </cell>
          <cell r="F15">
            <v>800</v>
          </cell>
          <cell r="G15">
            <v>800</v>
          </cell>
          <cell r="H15">
            <v>20.074666666666666</v>
          </cell>
          <cell r="I15">
            <v>27.09333333333333</v>
          </cell>
          <cell r="J15">
            <v>33.674666666666667</v>
          </cell>
          <cell r="K15">
            <v>40.373333333333335</v>
          </cell>
        </row>
        <row r="16">
          <cell r="A16" t="str">
            <v>Spirit900</v>
          </cell>
          <cell r="B16">
            <v>9.23</v>
          </cell>
          <cell r="C16">
            <v>1</v>
          </cell>
          <cell r="D16">
            <v>1</v>
          </cell>
          <cell r="E16">
            <v>900</v>
          </cell>
          <cell r="F16">
            <v>900</v>
          </cell>
          <cell r="G16">
            <v>900</v>
          </cell>
          <cell r="H16">
            <v>22.584</v>
          </cell>
          <cell r="I16">
            <v>30.479999999999997</v>
          </cell>
          <cell r="J16">
            <v>37.884</v>
          </cell>
          <cell r="K16">
            <v>45.42</v>
          </cell>
        </row>
        <row r="17">
          <cell r="A17" t="str">
            <v>Spirit1000</v>
          </cell>
          <cell r="B17">
            <v>9.9499999999999993</v>
          </cell>
          <cell r="C17">
            <v>1</v>
          </cell>
          <cell r="D17">
            <v>1</v>
          </cell>
          <cell r="E17">
            <v>1000</v>
          </cell>
          <cell r="F17">
            <v>1000</v>
          </cell>
          <cell r="G17">
            <v>1000</v>
          </cell>
          <cell r="H17">
            <v>24.34053333333333</v>
          </cell>
          <cell r="I17">
            <v>32.850666666666662</v>
          </cell>
          <cell r="J17">
            <v>40.830533333333335</v>
          </cell>
          <cell r="K17">
            <v>48.952666666666666</v>
          </cell>
        </row>
        <row r="18">
          <cell r="A18" t="str">
            <v>Spirit1125</v>
          </cell>
          <cell r="B18">
            <v>11.19</v>
          </cell>
          <cell r="C18">
            <v>1</v>
          </cell>
          <cell r="D18">
            <v>1</v>
          </cell>
          <cell r="E18">
            <v>1125</v>
          </cell>
          <cell r="F18">
            <v>1125</v>
          </cell>
          <cell r="G18">
            <v>1125</v>
          </cell>
          <cell r="H18">
            <v>27.383099999999995</v>
          </cell>
          <cell r="I18">
            <v>36.956999999999994</v>
          </cell>
          <cell r="J18">
            <v>45.934350000000002</v>
          </cell>
          <cell r="K18">
            <v>55.071750000000002</v>
          </cell>
        </row>
        <row r="19">
          <cell r="A19" t="str">
            <v>Spirit1140</v>
          </cell>
          <cell r="B19">
            <v>11.34</v>
          </cell>
          <cell r="C19">
            <v>1</v>
          </cell>
          <cell r="D19">
            <v>1</v>
          </cell>
          <cell r="E19">
            <v>1140</v>
          </cell>
          <cell r="F19">
            <v>1140</v>
          </cell>
          <cell r="G19">
            <v>1140</v>
          </cell>
          <cell r="H19">
            <v>27.748207999999998</v>
          </cell>
          <cell r="I19">
            <v>37.449759999999991</v>
          </cell>
          <cell r="J19">
            <v>46.546808000000006</v>
          </cell>
          <cell r="K19">
            <v>55.806039999999996</v>
          </cell>
        </row>
        <row r="20">
          <cell r="A20" t="str">
            <v>Spirit1750</v>
          </cell>
          <cell r="B20">
            <v>17.05</v>
          </cell>
          <cell r="C20">
            <v>1</v>
          </cell>
          <cell r="D20">
            <v>1</v>
          </cell>
          <cell r="E20">
            <v>1750</v>
          </cell>
          <cell r="F20">
            <v>1750</v>
          </cell>
          <cell r="G20">
            <v>1750</v>
          </cell>
          <cell r="H20">
            <v>41.717666666666659</v>
          </cell>
          <cell r="I20">
            <v>56.303333333333327</v>
          </cell>
          <cell r="J20">
            <v>69.980166666666662</v>
          </cell>
          <cell r="K20">
            <v>83.900833333333324</v>
          </cell>
        </row>
        <row r="21">
          <cell r="A21" t="str">
            <v>Spirit3000</v>
          </cell>
          <cell r="B21">
            <v>29.22</v>
          </cell>
          <cell r="C21">
            <v>1</v>
          </cell>
          <cell r="D21">
            <v>1</v>
          </cell>
          <cell r="E21">
            <v>3000</v>
          </cell>
          <cell r="F21">
            <v>3000</v>
          </cell>
          <cell r="G21">
            <v>3000</v>
          </cell>
          <cell r="H21">
            <v>71.515999999999991</v>
          </cell>
          <cell r="I21">
            <v>96.52</v>
          </cell>
          <cell r="J21">
            <v>119.96599999999999</v>
          </cell>
          <cell r="K21">
            <v>143.82999999999998</v>
          </cell>
        </row>
        <row r="22">
          <cell r="A22" t="str">
            <v>Wines50</v>
          </cell>
          <cell r="B22">
            <v>0.37603999999999999</v>
          </cell>
          <cell r="C22">
            <v>0.84</v>
          </cell>
          <cell r="D22">
            <v>0.83999967575073242</v>
          </cell>
          <cell r="E22">
            <v>50</v>
          </cell>
          <cell r="F22">
            <v>50</v>
          </cell>
          <cell r="G22">
            <v>50</v>
          </cell>
          <cell r="H22">
            <v>0.97749333333333333</v>
          </cell>
          <cell r="I22">
            <v>1.1312800000000001</v>
          </cell>
          <cell r="J22">
            <v>1.1312799453735352</v>
          </cell>
          <cell r="K22">
            <v>1.1312799453735352</v>
          </cell>
        </row>
        <row r="23">
          <cell r="A23" t="str">
            <v>Wine187</v>
          </cell>
          <cell r="B23">
            <v>1.0236379999999998</v>
          </cell>
          <cell r="C23">
            <v>0.84</v>
          </cell>
          <cell r="D23">
            <v>0.83999967575073242</v>
          </cell>
          <cell r="E23">
            <v>187</v>
          </cell>
          <cell r="F23">
            <v>187</v>
          </cell>
          <cell r="G23">
            <v>187</v>
          </cell>
          <cell r="H23">
            <v>2.6608853333333329</v>
          </cell>
          <cell r="I23">
            <v>3.0795159999999999</v>
          </cell>
          <cell r="J23">
            <v>3.0795154571533203</v>
          </cell>
          <cell r="K23">
            <v>3.0795154571533203</v>
          </cell>
        </row>
        <row r="24">
          <cell r="A24" t="str">
            <v>Wine200</v>
          </cell>
          <cell r="B24">
            <v>1.0947999999999998</v>
          </cell>
          <cell r="C24">
            <v>0.84</v>
          </cell>
          <cell r="D24">
            <v>0.83999967575073242</v>
          </cell>
          <cell r="E24">
            <v>200</v>
          </cell>
          <cell r="F24">
            <v>200</v>
          </cell>
          <cell r="G24">
            <v>200</v>
          </cell>
          <cell r="H24">
            <v>2.8458666666666659</v>
          </cell>
          <cell r="I24">
            <v>3.2936000000000001</v>
          </cell>
          <cell r="J24">
            <v>3.2935981750488281</v>
          </cell>
          <cell r="K24">
            <v>3.2935981750488281</v>
          </cell>
        </row>
        <row r="25">
          <cell r="A25" t="str">
            <v>Wine250</v>
          </cell>
          <cell r="B25">
            <v>1.3684999999999996</v>
          </cell>
          <cell r="C25">
            <v>0.84</v>
          </cell>
          <cell r="D25">
            <v>0.83999967575073242</v>
          </cell>
          <cell r="E25">
            <v>250</v>
          </cell>
          <cell r="F25">
            <v>250</v>
          </cell>
          <cell r="G25">
            <v>250</v>
          </cell>
          <cell r="H25">
            <v>3.5573333333333323</v>
          </cell>
          <cell r="I25">
            <v>4.117</v>
          </cell>
          <cell r="J25">
            <v>4.1169967651367188</v>
          </cell>
          <cell r="K25">
            <v>4.1169967651367188</v>
          </cell>
        </row>
        <row r="26">
          <cell r="A26" t="str">
            <v>Wine300</v>
          </cell>
          <cell r="B26">
            <v>1.58508</v>
          </cell>
          <cell r="C26">
            <v>0.84</v>
          </cell>
          <cell r="D26">
            <v>0.83999967575073242</v>
          </cell>
          <cell r="E26">
            <v>300</v>
          </cell>
          <cell r="F26">
            <v>300</v>
          </cell>
          <cell r="G26">
            <v>300</v>
          </cell>
          <cell r="H26">
            <v>4.1203199999999995</v>
          </cell>
          <cell r="I26">
            <v>4.7685600000000008</v>
          </cell>
          <cell r="J26">
            <v>4.7685585021972656</v>
          </cell>
          <cell r="K26">
            <v>4.7685585021972656</v>
          </cell>
        </row>
        <row r="27">
          <cell r="A27" t="str">
            <v>Wine375</v>
          </cell>
          <cell r="B27">
            <v>1.9635</v>
          </cell>
          <cell r="C27">
            <v>0.84</v>
          </cell>
          <cell r="D27">
            <v>0.83999967575073242</v>
          </cell>
          <cell r="E27">
            <v>375</v>
          </cell>
          <cell r="F27">
            <v>375</v>
          </cell>
          <cell r="G27">
            <v>375</v>
          </cell>
          <cell r="H27">
            <v>5.1040000000000001</v>
          </cell>
          <cell r="I27">
            <v>5.9070000000000009</v>
          </cell>
          <cell r="J27">
            <v>5.9069976806640625</v>
          </cell>
          <cell r="K27">
            <v>5.9069976806640625</v>
          </cell>
        </row>
        <row r="28">
          <cell r="A28" t="str">
            <v>Wine500</v>
          </cell>
          <cell r="B28">
            <v>2.4990000000000001</v>
          </cell>
          <cell r="C28">
            <v>0.84</v>
          </cell>
          <cell r="D28">
            <v>0.83999967575073242</v>
          </cell>
          <cell r="E28">
            <v>500</v>
          </cell>
          <cell r="F28">
            <v>500</v>
          </cell>
          <cell r="G28">
            <v>500</v>
          </cell>
          <cell r="H28">
            <v>6.4959999999999996</v>
          </cell>
          <cell r="I28">
            <v>7.5180000000000016</v>
          </cell>
          <cell r="J28">
            <v>7.5179977416992188</v>
          </cell>
          <cell r="K28">
            <v>7.5179977416992188</v>
          </cell>
        </row>
        <row r="29">
          <cell r="A29" t="str">
            <v>Wine600</v>
          </cell>
          <cell r="B29">
            <v>2.9273999999999991</v>
          </cell>
          <cell r="C29">
            <v>0.84</v>
          </cell>
          <cell r="D29">
            <v>0.83999967575073242</v>
          </cell>
          <cell r="E29">
            <v>600</v>
          </cell>
          <cell r="F29">
            <v>600</v>
          </cell>
          <cell r="G29">
            <v>600</v>
          </cell>
          <cell r="H29">
            <v>7.6095999999999977</v>
          </cell>
          <cell r="I29">
            <v>8.8068000000000008</v>
          </cell>
          <cell r="J29">
            <v>8.806793212890625</v>
          </cell>
          <cell r="K29">
            <v>8.806793212890625</v>
          </cell>
        </row>
        <row r="30">
          <cell r="A30" t="str">
            <v>Wine650</v>
          </cell>
          <cell r="B30">
            <v>3.171349999999999</v>
          </cell>
          <cell r="C30">
            <v>0.84</v>
          </cell>
          <cell r="D30">
            <v>0.83999967575073242</v>
          </cell>
          <cell r="E30">
            <v>650</v>
          </cell>
          <cell r="F30">
            <v>650</v>
          </cell>
          <cell r="G30">
            <v>650</v>
          </cell>
          <cell r="H30">
            <v>8.2437333333333314</v>
          </cell>
          <cell r="I30">
            <v>9.5406999999999993</v>
          </cell>
          <cell r="J30">
            <v>9.5406951904296875</v>
          </cell>
          <cell r="K30">
            <v>9.5406951904296875</v>
          </cell>
        </row>
        <row r="31">
          <cell r="A31" t="str">
            <v>Wine700</v>
          </cell>
          <cell r="B31">
            <v>3.3319999999999999</v>
          </cell>
          <cell r="C31">
            <v>0.84</v>
          </cell>
          <cell r="D31">
            <v>0.83999967575073242</v>
          </cell>
          <cell r="E31">
            <v>700</v>
          </cell>
          <cell r="F31">
            <v>700</v>
          </cell>
          <cell r="G31">
            <v>700</v>
          </cell>
          <cell r="H31">
            <v>8.6613333333333316</v>
          </cell>
          <cell r="I31">
            <v>10.024000000000001</v>
          </cell>
          <cell r="J31">
            <v>10.023994445800781</v>
          </cell>
          <cell r="K31">
            <v>10.023994445800781</v>
          </cell>
        </row>
        <row r="32">
          <cell r="A32" t="str">
            <v>Wine720</v>
          </cell>
          <cell r="B32">
            <v>3.4271999999999996</v>
          </cell>
          <cell r="C32">
            <v>0.84</v>
          </cell>
          <cell r="D32">
            <v>0.83999967575073242</v>
          </cell>
          <cell r="E32">
            <v>720</v>
          </cell>
          <cell r="F32">
            <v>720</v>
          </cell>
          <cell r="G32">
            <v>720</v>
          </cell>
          <cell r="H32">
            <v>8.9087999999999994</v>
          </cell>
          <cell r="I32">
            <v>10.310400000000001</v>
          </cell>
          <cell r="J32">
            <v>10.310394287109375</v>
          </cell>
          <cell r="K32">
            <v>10.310394287109375</v>
          </cell>
        </row>
        <row r="33">
          <cell r="A33" t="str">
            <v>Wine748</v>
          </cell>
          <cell r="B33">
            <v>3.5604799999999996</v>
          </cell>
          <cell r="C33">
            <v>0.84</v>
          </cell>
          <cell r="D33">
            <v>0.83999967575073242</v>
          </cell>
          <cell r="E33">
            <v>748</v>
          </cell>
          <cell r="F33">
            <v>748</v>
          </cell>
          <cell r="G33">
            <v>748</v>
          </cell>
          <cell r="H33">
            <v>9.2552533333333322</v>
          </cell>
          <cell r="I33">
            <v>10.711360000000001</v>
          </cell>
          <cell r="J33">
            <v>10.711357116699219</v>
          </cell>
          <cell r="K33">
            <v>10.711357116699219</v>
          </cell>
        </row>
        <row r="34">
          <cell r="A34" t="str">
            <v>Wine750</v>
          </cell>
          <cell r="B34">
            <v>3.57</v>
          </cell>
          <cell r="C34">
            <v>0.84</v>
          </cell>
          <cell r="D34">
            <v>0.83999967575073242</v>
          </cell>
          <cell r="E34">
            <v>750</v>
          </cell>
          <cell r="F34">
            <v>750</v>
          </cell>
          <cell r="G34">
            <v>750</v>
          </cell>
          <cell r="H34">
            <v>9.2799999999999994</v>
          </cell>
          <cell r="I34">
            <v>10.74</v>
          </cell>
          <cell r="J34">
            <v>10.739997863769531</v>
          </cell>
          <cell r="K34">
            <v>10.739997863769531</v>
          </cell>
        </row>
        <row r="35">
          <cell r="A35" t="str">
            <v>Wine1000</v>
          </cell>
          <cell r="B35">
            <v>4.6171999999999995</v>
          </cell>
          <cell r="C35">
            <v>0.84</v>
          </cell>
          <cell r="D35">
            <v>0.83999967575073242</v>
          </cell>
          <cell r="E35">
            <v>1000</v>
          </cell>
          <cell r="F35">
            <v>1000</v>
          </cell>
          <cell r="G35">
            <v>1000</v>
          </cell>
          <cell r="H35">
            <v>12.002133333333331</v>
          </cell>
          <cell r="I35">
            <v>13.890400000000001</v>
          </cell>
          <cell r="J35">
            <v>13.890396118164063</v>
          </cell>
          <cell r="K35">
            <v>13.890396118164063</v>
          </cell>
        </row>
        <row r="36">
          <cell r="A36" t="str">
            <v>Wine1140</v>
          </cell>
          <cell r="B36">
            <v>5.2636079999999987</v>
          </cell>
          <cell r="C36">
            <v>0.84</v>
          </cell>
          <cell r="D36">
            <v>0.83999967575073242</v>
          </cell>
          <cell r="E36">
            <v>1140</v>
          </cell>
          <cell r="F36">
            <v>1140</v>
          </cell>
          <cell r="G36">
            <v>1140</v>
          </cell>
          <cell r="H36">
            <v>13.682431999999999</v>
          </cell>
          <cell r="I36">
            <v>15.835056000000002</v>
          </cell>
          <cell r="J36">
            <v>15.835052490234375</v>
          </cell>
          <cell r="K36">
            <v>15.835052490234375</v>
          </cell>
        </row>
        <row r="37">
          <cell r="A37" t="str">
            <v>Wine1500</v>
          </cell>
          <cell r="B37">
            <v>6.7829999999999986</v>
          </cell>
          <cell r="C37">
            <v>0.84</v>
          </cell>
          <cell r="D37">
            <v>0.83999967575073242</v>
          </cell>
          <cell r="E37">
            <v>1500</v>
          </cell>
          <cell r="F37">
            <v>1500</v>
          </cell>
          <cell r="G37">
            <v>1500</v>
          </cell>
          <cell r="H37">
            <v>17.631999999999998</v>
          </cell>
          <cell r="I37">
            <v>20.405999999999999</v>
          </cell>
          <cell r="J37">
            <v>20.405990600585938</v>
          </cell>
          <cell r="K37">
            <v>20.405990600585938</v>
          </cell>
        </row>
        <row r="38">
          <cell r="A38" t="str">
            <v>Wine2000</v>
          </cell>
          <cell r="B38">
            <v>8.8536000000000001</v>
          </cell>
          <cell r="C38">
            <v>0.84</v>
          </cell>
          <cell r="D38">
            <v>0.83999967575073242</v>
          </cell>
          <cell r="E38">
            <v>2000</v>
          </cell>
          <cell r="F38">
            <v>2000</v>
          </cell>
          <cell r="G38">
            <v>2000</v>
          </cell>
          <cell r="H38">
            <v>23.014399999999998</v>
          </cell>
          <cell r="I38">
            <v>26.635200000000005</v>
          </cell>
          <cell r="J38">
            <v>26.63519287109375</v>
          </cell>
          <cell r="K38">
            <v>26.63519287109375</v>
          </cell>
        </row>
        <row r="39">
          <cell r="A39" t="str">
            <v>Wine2250</v>
          </cell>
          <cell r="B39">
            <v>9.9603000000000002</v>
          </cell>
          <cell r="C39">
            <v>0.84</v>
          </cell>
          <cell r="D39">
            <v>0.83999967575073242</v>
          </cell>
          <cell r="E39">
            <v>2250</v>
          </cell>
          <cell r="F39">
            <v>2250</v>
          </cell>
          <cell r="G39">
            <v>2250</v>
          </cell>
          <cell r="H39">
            <v>25.891199999999998</v>
          </cell>
          <cell r="I39">
            <v>29.964600000000004</v>
          </cell>
          <cell r="J39">
            <v>29.964599609375</v>
          </cell>
          <cell r="K39">
            <v>29.964599609375</v>
          </cell>
        </row>
        <row r="40">
          <cell r="A40" t="str">
            <v>Wine3000</v>
          </cell>
          <cell r="B40">
            <v>12.851999999999999</v>
          </cell>
          <cell r="C40">
            <v>0.84</v>
          </cell>
          <cell r="D40">
            <v>0.83999967575073242</v>
          </cell>
          <cell r="E40">
            <v>3000</v>
          </cell>
          <cell r="F40">
            <v>3000</v>
          </cell>
          <cell r="G40">
            <v>3000</v>
          </cell>
          <cell r="H40">
            <v>33.407999999999994</v>
          </cell>
          <cell r="I40">
            <v>38.664000000000009</v>
          </cell>
          <cell r="J40">
            <v>38.663970947265625</v>
          </cell>
          <cell r="K40">
            <v>38.663970947265625</v>
          </cell>
        </row>
        <row r="41">
          <cell r="A41" t="str">
            <v>Wine4000</v>
          </cell>
          <cell r="B41">
            <v>17.135999999999999</v>
          </cell>
          <cell r="C41">
            <v>0.84</v>
          </cell>
          <cell r="D41">
            <v>0.83999967575073242</v>
          </cell>
          <cell r="E41">
            <v>4000</v>
          </cell>
          <cell r="F41">
            <v>4000</v>
          </cell>
          <cell r="G41">
            <v>4000</v>
          </cell>
          <cell r="H41">
            <v>44.54399999999999</v>
          </cell>
          <cell r="I41">
            <v>51.552000000000007</v>
          </cell>
          <cell r="J41">
            <v>51.551971435546875</v>
          </cell>
          <cell r="K41">
            <v>51.551971435546875</v>
          </cell>
        </row>
        <row r="42">
          <cell r="A42" t="str">
            <v>Wine4500</v>
          </cell>
          <cell r="B42">
            <v>19.277999999999999</v>
          </cell>
          <cell r="C42">
            <v>0.84</v>
          </cell>
          <cell r="D42">
            <v>0.83999967575073242</v>
          </cell>
          <cell r="E42">
            <v>4500</v>
          </cell>
          <cell r="F42">
            <v>4500</v>
          </cell>
          <cell r="G42">
            <v>4500</v>
          </cell>
          <cell r="H42">
            <v>50.111999999999995</v>
          </cell>
          <cell r="I42">
            <v>57.996000000000009</v>
          </cell>
          <cell r="J42">
            <v>57.9959716796875</v>
          </cell>
          <cell r="K42">
            <v>57.9959716796875</v>
          </cell>
        </row>
        <row r="43">
          <cell r="A43" t="str">
            <v>Wine5000</v>
          </cell>
          <cell r="B43">
            <v>21.419999999999998</v>
          </cell>
          <cell r="C43">
            <v>0.84</v>
          </cell>
          <cell r="D43">
            <v>0.83999967575073242</v>
          </cell>
          <cell r="E43">
            <v>5000</v>
          </cell>
          <cell r="F43">
            <v>5000</v>
          </cell>
          <cell r="G43">
            <v>5000</v>
          </cell>
          <cell r="H43">
            <v>55.679999999999993</v>
          </cell>
          <cell r="I43">
            <v>64.440000000000012</v>
          </cell>
          <cell r="J43">
            <v>64.43994140625</v>
          </cell>
          <cell r="K43">
            <v>64.43994140625</v>
          </cell>
        </row>
        <row r="44">
          <cell r="A44" t="str">
            <v>Wine5250</v>
          </cell>
          <cell r="B44">
            <v>22.491</v>
          </cell>
          <cell r="C44">
            <v>0.84</v>
          </cell>
          <cell r="D44">
            <v>0.83999967575073242</v>
          </cell>
          <cell r="E44">
            <v>5250</v>
          </cell>
          <cell r="F44">
            <v>5250</v>
          </cell>
          <cell r="G44">
            <v>5250</v>
          </cell>
          <cell r="H44">
            <v>58.463999999999992</v>
          </cell>
          <cell r="I44">
            <v>67.662000000000006</v>
          </cell>
          <cell r="J44">
            <v>67.6619873046875</v>
          </cell>
          <cell r="K44">
            <v>67.6619873046875</v>
          </cell>
        </row>
        <row r="45">
          <cell r="A45" t="str">
            <v>Wine6000</v>
          </cell>
          <cell r="B45">
            <v>25.703999999999997</v>
          </cell>
          <cell r="C45">
            <v>0.84</v>
          </cell>
          <cell r="D45">
            <v>0.83999967575073242</v>
          </cell>
          <cell r="E45">
            <v>6000</v>
          </cell>
          <cell r="F45">
            <v>6000</v>
          </cell>
          <cell r="G45">
            <v>6000</v>
          </cell>
          <cell r="H45">
            <v>66.815999999999988</v>
          </cell>
          <cell r="I45">
            <v>77.328000000000017</v>
          </cell>
          <cell r="J45">
            <v>77.32794189453125</v>
          </cell>
          <cell r="K45">
            <v>77.32794189453125</v>
          </cell>
        </row>
        <row r="46">
          <cell r="A46" t="str">
            <v>Wine6750</v>
          </cell>
          <cell r="B46">
            <v>28.916999999999998</v>
          </cell>
          <cell r="C46">
            <v>0.84</v>
          </cell>
          <cell r="D46">
            <v>0.83999967575073242</v>
          </cell>
          <cell r="E46">
            <v>6750</v>
          </cell>
          <cell r="F46">
            <v>6750</v>
          </cell>
          <cell r="G46">
            <v>6750</v>
          </cell>
          <cell r="H46">
            <v>75.167999999999992</v>
          </cell>
          <cell r="I46">
            <v>86.994000000000014</v>
          </cell>
          <cell r="J46">
            <v>86.99395751953125</v>
          </cell>
          <cell r="K46">
            <v>86.99395751953125</v>
          </cell>
        </row>
        <row r="47">
          <cell r="A47" t="str">
            <v>Wine9000</v>
          </cell>
          <cell r="B47">
            <v>38.555999999999997</v>
          </cell>
          <cell r="C47">
            <v>0.84</v>
          </cell>
          <cell r="D47">
            <v>0.83999967575073242</v>
          </cell>
          <cell r="E47">
            <v>9000</v>
          </cell>
          <cell r="F47">
            <v>9000</v>
          </cell>
          <cell r="G47">
            <v>9000</v>
          </cell>
          <cell r="H47">
            <v>100.22399999999999</v>
          </cell>
          <cell r="I47">
            <v>115.99200000000002</v>
          </cell>
          <cell r="J47">
            <v>115.991943359375</v>
          </cell>
          <cell r="K47">
            <v>115.991943359375</v>
          </cell>
        </row>
        <row r="48">
          <cell r="A48" t="str">
            <v>Wine16000</v>
          </cell>
          <cell r="B48">
            <v>68.543999999999997</v>
          </cell>
          <cell r="C48">
            <v>0.84</v>
          </cell>
          <cell r="D48">
            <v>0.83999967575073242</v>
          </cell>
          <cell r="E48">
            <v>16000</v>
          </cell>
          <cell r="F48">
            <v>16000</v>
          </cell>
          <cell r="G48">
            <v>16000</v>
          </cell>
          <cell r="H48">
            <v>178.17599999999996</v>
          </cell>
          <cell r="I48">
            <v>206.20800000000003</v>
          </cell>
          <cell r="J48">
            <v>206.2078857421875</v>
          </cell>
          <cell r="K48">
            <v>206.2078857421875</v>
          </cell>
        </row>
        <row r="49">
          <cell r="A49" t="str">
            <v>Wine18000</v>
          </cell>
          <cell r="B49">
            <v>77.111999999999995</v>
          </cell>
          <cell r="C49">
            <v>0.84</v>
          </cell>
          <cell r="D49">
            <v>0.83999967575073242</v>
          </cell>
          <cell r="E49">
            <v>18000</v>
          </cell>
          <cell r="F49">
            <v>18000</v>
          </cell>
          <cell r="G49">
            <v>18000</v>
          </cell>
          <cell r="H49">
            <v>200.44799999999998</v>
          </cell>
          <cell r="I49">
            <v>231.98400000000004</v>
          </cell>
          <cell r="J49">
            <v>231.98388671875</v>
          </cell>
          <cell r="K49">
            <v>231.98388671875</v>
          </cell>
        </row>
        <row r="50">
          <cell r="A50" t="str">
            <v>Wine20000</v>
          </cell>
          <cell r="B50">
            <v>85.679999999999993</v>
          </cell>
          <cell r="C50">
            <v>0.84</v>
          </cell>
          <cell r="D50">
            <v>0.83999967575073242</v>
          </cell>
          <cell r="E50">
            <v>20000</v>
          </cell>
          <cell r="F50">
            <v>20000</v>
          </cell>
          <cell r="G50">
            <v>20000</v>
          </cell>
          <cell r="H50">
            <v>222.71999999999997</v>
          </cell>
          <cell r="I50">
            <v>257.76000000000005</v>
          </cell>
          <cell r="J50">
            <v>257.759765625</v>
          </cell>
          <cell r="K50">
            <v>257.759765625</v>
          </cell>
        </row>
        <row r="51">
          <cell r="A51" t="str">
            <v>Sparkling Wine50</v>
          </cell>
          <cell r="B51">
            <v>0.37603999999999999</v>
          </cell>
          <cell r="C51">
            <v>0.84</v>
          </cell>
          <cell r="D51">
            <v>0.83999967575073242</v>
          </cell>
          <cell r="E51">
            <v>50</v>
          </cell>
          <cell r="F51">
            <v>50</v>
          </cell>
          <cell r="G51">
            <v>50</v>
          </cell>
          <cell r="H51">
            <v>0.97749333333333333</v>
          </cell>
          <cell r="I51">
            <v>1.1312800000000001</v>
          </cell>
          <cell r="J51">
            <v>1.1312799453735352</v>
          </cell>
          <cell r="K51">
            <v>1.1312799453735352</v>
          </cell>
        </row>
        <row r="52">
          <cell r="A52" t="str">
            <v>Sparkling Wine187</v>
          </cell>
          <cell r="B52">
            <v>1.0236379999999998</v>
          </cell>
          <cell r="C52">
            <v>0.84</v>
          </cell>
          <cell r="D52">
            <v>0.83999967575073242</v>
          </cell>
          <cell r="E52">
            <v>187</v>
          </cell>
          <cell r="F52">
            <v>187</v>
          </cell>
          <cell r="G52">
            <v>187</v>
          </cell>
          <cell r="H52">
            <v>2.6608853333333329</v>
          </cell>
          <cell r="I52">
            <v>3.0795159999999999</v>
          </cell>
          <cell r="J52">
            <v>3.0795154571533203</v>
          </cell>
          <cell r="K52">
            <v>3.0795154571533203</v>
          </cell>
        </row>
        <row r="53">
          <cell r="A53" t="str">
            <v>Sparkling Wine200</v>
          </cell>
          <cell r="B53">
            <v>1.0947999999999998</v>
          </cell>
          <cell r="C53">
            <v>0.84</v>
          </cell>
          <cell r="D53">
            <v>0.83999967575073242</v>
          </cell>
          <cell r="E53">
            <v>200</v>
          </cell>
          <cell r="F53">
            <v>200</v>
          </cell>
          <cell r="G53">
            <v>200</v>
          </cell>
          <cell r="H53">
            <v>2.8458666666666659</v>
          </cell>
          <cell r="I53">
            <v>3.2936000000000001</v>
          </cell>
          <cell r="J53">
            <v>3.2935981750488281</v>
          </cell>
          <cell r="K53">
            <v>3.2935981750488281</v>
          </cell>
        </row>
        <row r="54">
          <cell r="A54" t="str">
            <v>Sparkling Wine250</v>
          </cell>
          <cell r="B54">
            <v>1.3684999999999996</v>
          </cell>
          <cell r="C54">
            <v>0.84</v>
          </cell>
          <cell r="D54">
            <v>0.83999967575073242</v>
          </cell>
          <cell r="E54">
            <v>250</v>
          </cell>
          <cell r="F54">
            <v>250</v>
          </cell>
          <cell r="G54">
            <v>250</v>
          </cell>
          <cell r="H54">
            <v>3.5573333333333323</v>
          </cell>
          <cell r="I54">
            <v>4.117</v>
          </cell>
          <cell r="J54">
            <v>4.1169967651367188</v>
          </cell>
          <cell r="K54">
            <v>4.1169967651367188</v>
          </cell>
        </row>
        <row r="55">
          <cell r="A55" t="str">
            <v>Sparkling Wine300</v>
          </cell>
          <cell r="B55">
            <v>1.58508</v>
          </cell>
          <cell r="C55">
            <v>0.84</v>
          </cell>
          <cell r="D55">
            <v>0.83999967575073242</v>
          </cell>
          <cell r="E55">
            <v>300</v>
          </cell>
          <cell r="F55">
            <v>300</v>
          </cell>
          <cell r="G55">
            <v>300</v>
          </cell>
          <cell r="H55">
            <v>4.1203199999999995</v>
          </cell>
          <cell r="I55">
            <v>4.7685600000000008</v>
          </cell>
          <cell r="J55">
            <v>4.7685585021972656</v>
          </cell>
          <cell r="K55">
            <v>4.7685585021972656</v>
          </cell>
        </row>
        <row r="56">
          <cell r="A56" t="str">
            <v>Sparkling Wine375</v>
          </cell>
          <cell r="B56">
            <v>1.9635</v>
          </cell>
          <cell r="C56">
            <v>0.84</v>
          </cell>
          <cell r="D56">
            <v>0.83999967575073242</v>
          </cell>
          <cell r="E56">
            <v>375</v>
          </cell>
          <cell r="F56">
            <v>375</v>
          </cell>
          <cell r="G56">
            <v>375</v>
          </cell>
          <cell r="H56">
            <v>5.1040000000000001</v>
          </cell>
          <cell r="I56">
            <v>5.9070000000000009</v>
          </cell>
          <cell r="J56">
            <v>5.9069976806640625</v>
          </cell>
          <cell r="K56">
            <v>5.9069976806640625</v>
          </cell>
        </row>
        <row r="57">
          <cell r="A57" t="str">
            <v>Sparkling Wine500</v>
          </cell>
          <cell r="B57">
            <v>2.4990000000000001</v>
          </cell>
          <cell r="C57">
            <v>0.84</v>
          </cell>
          <cell r="D57">
            <v>0.83999967575073242</v>
          </cell>
          <cell r="E57">
            <v>500</v>
          </cell>
          <cell r="F57">
            <v>500</v>
          </cell>
          <cell r="G57">
            <v>500</v>
          </cell>
          <cell r="H57">
            <v>6.4959999999999996</v>
          </cell>
          <cell r="I57">
            <v>7.5180000000000016</v>
          </cell>
          <cell r="J57">
            <v>7.5179977416992188</v>
          </cell>
          <cell r="K57">
            <v>7.5179977416992188</v>
          </cell>
        </row>
        <row r="58">
          <cell r="A58" t="str">
            <v>Sparkling Wine600</v>
          </cell>
          <cell r="B58">
            <v>2.9273999999999991</v>
          </cell>
          <cell r="C58">
            <v>0.84</v>
          </cell>
          <cell r="D58">
            <v>0.83999967575073242</v>
          </cell>
          <cell r="E58">
            <v>600</v>
          </cell>
          <cell r="F58">
            <v>600</v>
          </cell>
          <cell r="G58">
            <v>600</v>
          </cell>
          <cell r="H58">
            <v>7.6095999999999977</v>
          </cell>
          <cell r="I58">
            <v>8.8068000000000008</v>
          </cell>
          <cell r="J58">
            <v>8.806793212890625</v>
          </cell>
          <cell r="K58">
            <v>8.806793212890625</v>
          </cell>
        </row>
        <row r="59">
          <cell r="A59" t="str">
            <v>Sparkling Wine650</v>
          </cell>
          <cell r="B59">
            <v>3.171349999999999</v>
          </cell>
          <cell r="C59">
            <v>0.84</v>
          </cell>
          <cell r="D59">
            <v>0.83999967575073242</v>
          </cell>
          <cell r="E59">
            <v>650</v>
          </cell>
          <cell r="F59">
            <v>650</v>
          </cell>
          <cell r="G59">
            <v>650</v>
          </cell>
          <cell r="H59">
            <v>8.2437333333333314</v>
          </cell>
          <cell r="I59">
            <v>9.5406999999999993</v>
          </cell>
          <cell r="J59">
            <v>9.5406951904296875</v>
          </cell>
          <cell r="K59">
            <v>9.5406951904296875</v>
          </cell>
        </row>
        <row r="60">
          <cell r="A60" t="str">
            <v>Sparkling Wine700</v>
          </cell>
          <cell r="B60">
            <v>3.3319999999999999</v>
          </cell>
          <cell r="C60">
            <v>0.84</v>
          </cell>
          <cell r="D60">
            <v>0.83999967575073242</v>
          </cell>
          <cell r="E60">
            <v>700</v>
          </cell>
          <cell r="F60">
            <v>700</v>
          </cell>
          <cell r="G60">
            <v>700</v>
          </cell>
          <cell r="H60">
            <v>8.6613333333333316</v>
          </cell>
          <cell r="I60">
            <v>10.024000000000001</v>
          </cell>
          <cell r="J60">
            <v>10.023994445800781</v>
          </cell>
          <cell r="K60">
            <v>10.023994445800781</v>
          </cell>
        </row>
        <row r="61">
          <cell r="A61" t="str">
            <v>Sparkling Wine720</v>
          </cell>
          <cell r="B61">
            <v>3.4271999999999996</v>
          </cell>
          <cell r="C61">
            <v>0.84</v>
          </cell>
          <cell r="D61">
            <v>0.83999967575073242</v>
          </cell>
          <cell r="E61">
            <v>720</v>
          </cell>
          <cell r="F61">
            <v>720</v>
          </cell>
          <cell r="G61">
            <v>720</v>
          </cell>
          <cell r="H61">
            <v>8.9087999999999994</v>
          </cell>
          <cell r="I61">
            <v>10.310400000000001</v>
          </cell>
          <cell r="J61">
            <v>10.310394287109375</v>
          </cell>
          <cell r="K61">
            <v>10.310394287109375</v>
          </cell>
        </row>
        <row r="62">
          <cell r="A62" t="str">
            <v>Sparkling Wine748</v>
          </cell>
          <cell r="B62">
            <v>3.5604799999999996</v>
          </cell>
          <cell r="C62">
            <v>0.84</v>
          </cell>
          <cell r="D62">
            <v>0.83999967575073242</v>
          </cell>
          <cell r="E62">
            <v>748</v>
          </cell>
          <cell r="F62">
            <v>748</v>
          </cell>
          <cell r="G62">
            <v>748</v>
          </cell>
          <cell r="H62">
            <v>9.2552533333333322</v>
          </cell>
          <cell r="I62">
            <v>10.711360000000001</v>
          </cell>
          <cell r="J62">
            <v>10.711357116699219</v>
          </cell>
          <cell r="K62">
            <v>10.711357116699219</v>
          </cell>
        </row>
        <row r="63">
          <cell r="A63" t="str">
            <v>Sparkling Wine750</v>
          </cell>
          <cell r="B63">
            <v>3.57</v>
          </cell>
          <cell r="C63">
            <v>0.84</v>
          </cell>
          <cell r="D63">
            <v>0.83999967575073242</v>
          </cell>
          <cell r="E63">
            <v>750</v>
          </cell>
          <cell r="F63">
            <v>750</v>
          </cell>
          <cell r="G63">
            <v>750</v>
          </cell>
          <cell r="H63">
            <v>9.2799999999999994</v>
          </cell>
          <cell r="I63">
            <v>10.74</v>
          </cell>
          <cell r="J63">
            <v>10.739997863769531</v>
          </cell>
          <cell r="K63">
            <v>10.739997863769531</v>
          </cell>
        </row>
        <row r="64">
          <cell r="A64" t="str">
            <v>Sparkling Wine800</v>
          </cell>
          <cell r="B64">
            <v>4.6171999999999995</v>
          </cell>
          <cell r="C64">
            <v>0.84</v>
          </cell>
          <cell r="D64">
            <v>0.83999967575073242</v>
          </cell>
          <cell r="E64">
            <v>800</v>
          </cell>
          <cell r="F64">
            <v>800</v>
          </cell>
          <cell r="G64">
            <v>800</v>
          </cell>
          <cell r="H64">
            <v>9.8986666666666654</v>
          </cell>
          <cell r="I64">
            <v>11.456000000000001</v>
          </cell>
          <cell r="J64">
            <v>11.45599365234375</v>
          </cell>
          <cell r="K64">
            <v>11.45599365234375</v>
          </cell>
        </row>
        <row r="65">
          <cell r="A65" t="str">
            <v>Sparkling Wine1000</v>
          </cell>
          <cell r="B65">
            <v>4.6171999999999995</v>
          </cell>
          <cell r="C65">
            <v>0.84</v>
          </cell>
          <cell r="D65">
            <v>0.83999967575073242</v>
          </cell>
          <cell r="E65">
            <v>1000</v>
          </cell>
          <cell r="F65">
            <v>1000</v>
          </cell>
          <cell r="G65">
            <v>1000</v>
          </cell>
          <cell r="H65">
            <v>12.002133333333331</v>
          </cell>
          <cell r="I65">
            <v>13.890400000000001</v>
          </cell>
          <cell r="J65">
            <v>13.890396118164063</v>
          </cell>
          <cell r="K65">
            <v>13.890396118164063</v>
          </cell>
        </row>
        <row r="66">
          <cell r="A66" t="str">
            <v>Sparkling Wine1140</v>
          </cell>
          <cell r="B66">
            <v>5.2636079999999987</v>
          </cell>
          <cell r="C66">
            <v>0.84</v>
          </cell>
          <cell r="D66">
            <v>0.83999967575073242</v>
          </cell>
          <cell r="E66">
            <v>1140</v>
          </cell>
          <cell r="F66">
            <v>1140</v>
          </cell>
          <cell r="G66">
            <v>1140</v>
          </cell>
          <cell r="H66">
            <v>13.682431999999999</v>
          </cell>
          <cell r="I66">
            <v>15.835056000000002</v>
          </cell>
          <cell r="J66">
            <v>15.835052490234375</v>
          </cell>
          <cell r="K66">
            <v>15.835052490234375</v>
          </cell>
        </row>
        <row r="67">
          <cell r="A67" t="str">
            <v>Sparkling Wine1500</v>
          </cell>
          <cell r="B67">
            <v>6.7829999999999986</v>
          </cell>
          <cell r="C67">
            <v>0.84</v>
          </cell>
          <cell r="D67">
            <v>0.83999967575073242</v>
          </cell>
          <cell r="E67">
            <v>1500</v>
          </cell>
          <cell r="F67">
            <v>1500</v>
          </cell>
          <cell r="G67">
            <v>1500</v>
          </cell>
          <cell r="H67">
            <v>17.631999999999998</v>
          </cell>
          <cell r="I67">
            <v>20.405999999999999</v>
          </cell>
          <cell r="J67">
            <v>20.405990600585938</v>
          </cell>
          <cell r="K67">
            <v>20.405990600585938</v>
          </cell>
        </row>
        <row r="68">
          <cell r="A68" t="str">
            <v>Sparkling Wine2000</v>
          </cell>
          <cell r="B68">
            <v>8.8536000000000001</v>
          </cell>
          <cell r="C68">
            <v>0.84</v>
          </cell>
          <cell r="D68">
            <v>0.83999967575073242</v>
          </cell>
          <cell r="E68">
            <v>2000</v>
          </cell>
          <cell r="F68">
            <v>2000</v>
          </cell>
          <cell r="G68">
            <v>2000</v>
          </cell>
          <cell r="H68">
            <v>23.014399999999998</v>
          </cell>
          <cell r="I68">
            <v>26.635200000000005</v>
          </cell>
          <cell r="J68">
            <v>26.63519287109375</v>
          </cell>
          <cell r="K68">
            <v>26.63519287109375</v>
          </cell>
        </row>
        <row r="69">
          <cell r="A69" t="str">
            <v>Sparkling Wine2250</v>
          </cell>
          <cell r="B69">
            <v>9.9603000000000002</v>
          </cell>
          <cell r="C69">
            <v>0.84</v>
          </cell>
          <cell r="D69">
            <v>0.83999967575073242</v>
          </cell>
          <cell r="E69">
            <v>2250</v>
          </cell>
          <cell r="F69">
            <v>2250</v>
          </cell>
          <cell r="G69">
            <v>2250</v>
          </cell>
          <cell r="H69">
            <v>25.891199999999998</v>
          </cell>
          <cell r="I69">
            <v>29.964600000000004</v>
          </cell>
          <cell r="J69">
            <v>29.964599609375</v>
          </cell>
          <cell r="K69">
            <v>29.964599609375</v>
          </cell>
        </row>
        <row r="70">
          <cell r="A70" t="str">
            <v>Sparkling Wine3000</v>
          </cell>
          <cell r="B70">
            <v>12.851999999999999</v>
          </cell>
          <cell r="C70">
            <v>0.84</v>
          </cell>
          <cell r="D70">
            <v>0.83999967575073242</v>
          </cell>
          <cell r="E70">
            <v>3000</v>
          </cell>
          <cell r="F70">
            <v>3000</v>
          </cell>
          <cell r="G70">
            <v>3000</v>
          </cell>
          <cell r="H70">
            <v>33.407999999999994</v>
          </cell>
          <cell r="I70">
            <v>38.664000000000009</v>
          </cell>
          <cell r="J70">
            <v>38.663970947265625</v>
          </cell>
          <cell r="K70">
            <v>38.663970947265625</v>
          </cell>
        </row>
        <row r="71">
          <cell r="A71" t="str">
            <v>Sparkling Wine4000</v>
          </cell>
          <cell r="B71">
            <v>17.135999999999999</v>
          </cell>
          <cell r="C71">
            <v>0.84</v>
          </cell>
          <cell r="D71">
            <v>0.83999967575073242</v>
          </cell>
          <cell r="E71">
            <v>4000</v>
          </cell>
          <cell r="F71">
            <v>4000</v>
          </cell>
          <cell r="G71">
            <v>4000</v>
          </cell>
          <cell r="H71">
            <v>44.54399999999999</v>
          </cell>
          <cell r="I71">
            <v>51.552000000000007</v>
          </cell>
          <cell r="J71">
            <v>51.551971435546875</v>
          </cell>
          <cell r="K71">
            <v>51.551971435546875</v>
          </cell>
        </row>
        <row r="72">
          <cell r="A72" t="str">
            <v>Sparkling Wine4500</v>
          </cell>
          <cell r="B72">
            <v>19.277999999999999</v>
          </cell>
          <cell r="C72">
            <v>0.84</v>
          </cell>
          <cell r="D72">
            <v>0.83999967575073242</v>
          </cell>
          <cell r="E72">
            <v>4500</v>
          </cell>
          <cell r="F72">
            <v>4500</v>
          </cell>
          <cell r="G72">
            <v>4500</v>
          </cell>
          <cell r="H72">
            <v>50.111999999999995</v>
          </cell>
          <cell r="I72">
            <v>57.996000000000009</v>
          </cell>
          <cell r="J72">
            <v>57.9959716796875</v>
          </cell>
          <cell r="K72">
            <v>57.9959716796875</v>
          </cell>
        </row>
        <row r="73">
          <cell r="A73" t="str">
            <v>Sparkling Wine5000</v>
          </cell>
          <cell r="B73">
            <v>21.419999999999998</v>
          </cell>
          <cell r="C73">
            <v>0.84</v>
          </cell>
          <cell r="D73">
            <v>0.83999967575073242</v>
          </cell>
          <cell r="E73">
            <v>5000</v>
          </cell>
          <cell r="F73">
            <v>5000</v>
          </cell>
          <cell r="G73">
            <v>5000</v>
          </cell>
          <cell r="H73">
            <v>55.679999999999993</v>
          </cell>
          <cell r="I73">
            <v>64.440000000000012</v>
          </cell>
          <cell r="J73">
            <v>64.43994140625</v>
          </cell>
          <cell r="K73">
            <v>64.43994140625</v>
          </cell>
        </row>
        <row r="74">
          <cell r="A74" t="str">
            <v>Sparkling Wine6000</v>
          </cell>
          <cell r="B74">
            <v>25.703999999999997</v>
          </cell>
          <cell r="C74">
            <v>0.84</v>
          </cell>
          <cell r="D74">
            <v>0.83999967575073242</v>
          </cell>
          <cell r="E74">
            <v>6000</v>
          </cell>
          <cell r="F74">
            <v>6000</v>
          </cell>
          <cell r="G74">
            <v>6000</v>
          </cell>
          <cell r="H74">
            <v>66.815999999999988</v>
          </cell>
          <cell r="I74">
            <v>77.328000000000017</v>
          </cell>
          <cell r="J74">
            <v>77.32794189453125</v>
          </cell>
          <cell r="K74">
            <v>77.32794189453125</v>
          </cell>
        </row>
        <row r="75">
          <cell r="A75" t="str">
            <v>Sparkling Wine6750</v>
          </cell>
          <cell r="B75">
            <v>28.916999999999998</v>
          </cell>
          <cell r="C75">
            <v>0.84</v>
          </cell>
          <cell r="D75">
            <v>0.83999967575073242</v>
          </cell>
          <cell r="E75">
            <v>6750</v>
          </cell>
          <cell r="F75">
            <v>6750</v>
          </cell>
          <cell r="G75">
            <v>6750</v>
          </cell>
          <cell r="H75">
            <v>75.167999999999992</v>
          </cell>
          <cell r="I75">
            <v>86.994000000000014</v>
          </cell>
          <cell r="J75">
            <v>86.99395751953125</v>
          </cell>
          <cell r="K75">
            <v>86.99395751953125</v>
          </cell>
        </row>
        <row r="76">
          <cell r="A76" t="str">
            <v>Sparkling Wine9000</v>
          </cell>
          <cell r="B76">
            <v>38.555999999999997</v>
          </cell>
          <cell r="C76">
            <v>0.84</v>
          </cell>
          <cell r="D76">
            <v>0.83999967575073242</v>
          </cell>
          <cell r="E76">
            <v>9000</v>
          </cell>
          <cell r="F76">
            <v>9000</v>
          </cell>
          <cell r="G76">
            <v>9000</v>
          </cell>
          <cell r="H76">
            <v>100.22399999999999</v>
          </cell>
          <cell r="I76">
            <v>115.99200000000002</v>
          </cell>
          <cell r="J76">
            <v>115.991943359375</v>
          </cell>
          <cell r="K76">
            <v>115.991943359375</v>
          </cell>
        </row>
        <row r="77">
          <cell r="A77" t="str">
            <v>Sparkling Wine16000</v>
          </cell>
          <cell r="B77">
            <v>68.543999999999997</v>
          </cell>
          <cell r="C77">
            <v>0.84</v>
          </cell>
          <cell r="D77">
            <v>0.83999967575073242</v>
          </cell>
          <cell r="E77">
            <v>16000</v>
          </cell>
          <cell r="F77">
            <v>16000</v>
          </cell>
          <cell r="G77">
            <v>16000</v>
          </cell>
          <cell r="H77">
            <v>178.17599999999996</v>
          </cell>
          <cell r="I77">
            <v>206.20800000000003</v>
          </cell>
          <cell r="J77">
            <v>206.2078857421875</v>
          </cell>
          <cell r="K77">
            <v>206.2078857421875</v>
          </cell>
        </row>
        <row r="78">
          <cell r="A78" t="str">
            <v>Sparking Wine18000</v>
          </cell>
          <cell r="B78">
            <v>77.111999999999995</v>
          </cell>
          <cell r="C78">
            <v>0.84</v>
          </cell>
          <cell r="D78">
            <v>0.83999967575073242</v>
          </cell>
          <cell r="E78">
            <v>18000</v>
          </cell>
          <cell r="F78">
            <v>18000</v>
          </cell>
          <cell r="G78">
            <v>18000</v>
          </cell>
          <cell r="H78">
            <v>200.44799999999998</v>
          </cell>
          <cell r="I78">
            <v>231.98400000000004</v>
          </cell>
          <cell r="J78">
            <v>231.98388671875</v>
          </cell>
          <cell r="K78">
            <v>231.98388671875</v>
          </cell>
        </row>
        <row r="79">
          <cell r="A79" t="str">
            <v>Sparkling Wine20000</v>
          </cell>
          <cell r="B79">
            <v>85.679999999999993</v>
          </cell>
          <cell r="C79">
            <v>0.84</v>
          </cell>
          <cell r="D79">
            <v>0.83999967575073242</v>
          </cell>
          <cell r="E79">
            <v>20000</v>
          </cell>
          <cell r="F79">
            <v>20000</v>
          </cell>
          <cell r="G79">
            <v>20000</v>
          </cell>
          <cell r="H79">
            <v>222.71999999999997</v>
          </cell>
          <cell r="I79">
            <v>257.76000000000005</v>
          </cell>
          <cell r="J79">
            <v>257.759765625</v>
          </cell>
          <cell r="K79">
            <v>257.759765625</v>
          </cell>
        </row>
        <row r="80">
          <cell r="A80" t="str">
            <v>Code -389-Rodriques-750ml - 21.95 Retail</v>
          </cell>
          <cell r="B80">
            <v>6.55</v>
          </cell>
          <cell r="C80">
            <v>0</v>
          </cell>
          <cell r="D80">
            <v>0</v>
          </cell>
          <cell r="E80">
            <v>0</v>
          </cell>
          <cell r="F80">
            <v>0</v>
          </cell>
          <cell r="G80">
            <v>0</v>
          </cell>
          <cell r="H80">
            <v>0</v>
          </cell>
          <cell r="I80">
            <v>0</v>
          </cell>
          <cell r="J80">
            <v>0</v>
          </cell>
          <cell r="K80">
            <v>0</v>
          </cell>
        </row>
        <row r="81">
          <cell r="A81" t="str">
            <v>Code -390-Auk-375ml - 13.83 Retail - Based on Vendor Submission</v>
          </cell>
          <cell r="B81">
            <v>4.03</v>
          </cell>
          <cell r="C81">
            <v>0</v>
          </cell>
          <cell r="D81">
            <v>0</v>
          </cell>
          <cell r="E81">
            <v>0</v>
          </cell>
          <cell r="F81">
            <v>0</v>
          </cell>
          <cell r="G81">
            <v>0</v>
          </cell>
          <cell r="H81">
            <v>4.66</v>
          </cell>
          <cell r="I81">
            <v>5.44</v>
          </cell>
          <cell r="J81">
            <v>5.4399986267089844</v>
          </cell>
          <cell r="K81">
            <v>5.4399986267089844</v>
          </cell>
        </row>
        <row r="82">
          <cell r="A82" t="str">
            <v>Code -391-Auk-375ml - 17.83 Retail- Based on Vendor Submission</v>
          </cell>
          <cell r="B82">
            <v>5.03</v>
          </cell>
          <cell r="C82">
            <v>0</v>
          </cell>
          <cell r="D82">
            <v>0</v>
          </cell>
          <cell r="E82">
            <v>0</v>
          </cell>
          <cell r="F82">
            <v>0</v>
          </cell>
          <cell r="G82">
            <v>0</v>
          </cell>
          <cell r="H82">
            <v>4.66</v>
          </cell>
          <cell r="I82">
            <v>5.44</v>
          </cell>
          <cell r="J82">
            <v>5.4399986267089844</v>
          </cell>
          <cell r="K82">
            <v>5.4399986267089844</v>
          </cell>
        </row>
        <row r="83">
          <cell r="A83" t="str">
            <v>Code -392-Auk-750ml - 13.47 Retail- Based on Vendor Submission</v>
          </cell>
          <cell r="B83">
            <v>4.43</v>
          </cell>
          <cell r="C83">
            <v>0</v>
          </cell>
          <cell r="D83">
            <v>0</v>
          </cell>
          <cell r="E83">
            <v>0</v>
          </cell>
          <cell r="F83">
            <v>0</v>
          </cell>
          <cell r="G83">
            <v>0</v>
          </cell>
          <cell r="H83">
            <v>8.52</v>
          </cell>
          <cell r="I83">
            <v>9.9</v>
          </cell>
          <cell r="J83">
            <v>9.899993896484375</v>
          </cell>
          <cell r="K83">
            <v>9.899993896484375</v>
          </cell>
        </row>
        <row r="84">
          <cell r="A84" t="str">
            <v>Code -398-Auk-750ml - 13.87 Retail- Based on Vendor Submission</v>
          </cell>
          <cell r="B84">
            <v>4.53</v>
          </cell>
          <cell r="C84">
            <v>0</v>
          </cell>
          <cell r="D84">
            <v>0</v>
          </cell>
          <cell r="E84">
            <v>0</v>
          </cell>
          <cell r="F84">
            <v>0</v>
          </cell>
          <cell r="G84">
            <v>0</v>
          </cell>
          <cell r="H84">
            <v>8.52</v>
          </cell>
          <cell r="I84">
            <v>9.9</v>
          </cell>
          <cell r="J84">
            <v>9.899993896484375</v>
          </cell>
          <cell r="K84">
            <v>9.899993896484375</v>
          </cell>
        </row>
        <row r="85">
          <cell r="A85" t="str">
            <v>Code -393-Rodriques-375ml - 16.99 Retail - Based on Vendor Submission</v>
          </cell>
          <cell r="B85">
            <v>4.82</v>
          </cell>
          <cell r="C85">
            <v>0</v>
          </cell>
          <cell r="D85">
            <v>0</v>
          </cell>
          <cell r="E85">
            <v>0</v>
          </cell>
          <cell r="F85">
            <v>0</v>
          </cell>
          <cell r="G85">
            <v>0</v>
          </cell>
          <cell r="H85">
            <v>0</v>
          </cell>
          <cell r="I85">
            <v>0</v>
          </cell>
          <cell r="J85">
            <v>0</v>
          </cell>
          <cell r="K85">
            <v>0</v>
          </cell>
        </row>
        <row r="86">
          <cell r="A86" t="str">
            <v>Code -394-Rodriques-375ml - 12.99 Retail - Based on Vendor Submission</v>
          </cell>
          <cell r="B86">
            <v>3.81</v>
          </cell>
          <cell r="C86">
            <v>0</v>
          </cell>
          <cell r="D86">
            <v>0</v>
          </cell>
          <cell r="E86">
            <v>0</v>
          </cell>
          <cell r="F86">
            <v>0</v>
          </cell>
          <cell r="G86">
            <v>0</v>
          </cell>
          <cell r="H86">
            <v>0</v>
          </cell>
          <cell r="I86">
            <v>0</v>
          </cell>
          <cell r="J86">
            <v>0</v>
          </cell>
          <cell r="K86">
            <v>0</v>
          </cell>
        </row>
        <row r="87">
          <cell r="A87" t="str">
            <v>Code -395-Rodriques-750ml - 12.99 Retail - Based on Vendor Submission</v>
          </cell>
          <cell r="B87">
            <v>4.3099999999999996</v>
          </cell>
          <cell r="C87">
            <v>0</v>
          </cell>
          <cell r="D87">
            <v>0</v>
          </cell>
          <cell r="E87">
            <v>0</v>
          </cell>
          <cell r="F87">
            <v>0</v>
          </cell>
          <cell r="G87">
            <v>0</v>
          </cell>
          <cell r="H87">
            <v>0</v>
          </cell>
          <cell r="I87">
            <v>0</v>
          </cell>
          <cell r="J87">
            <v>0</v>
          </cell>
          <cell r="K87">
            <v>0</v>
          </cell>
        </row>
        <row r="88">
          <cell r="A88" t="str">
            <v>Code -399-Rodriques-650ml - 12.99 Retail - Based on Vendor Submission</v>
          </cell>
          <cell r="B88">
            <v>4.18</v>
          </cell>
          <cell r="C88">
            <v>0</v>
          </cell>
          <cell r="D88">
            <v>0</v>
          </cell>
          <cell r="E88">
            <v>0</v>
          </cell>
          <cell r="F88">
            <v>0</v>
          </cell>
          <cell r="G88">
            <v>0</v>
          </cell>
          <cell r="H88">
            <v>0</v>
          </cell>
          <cell r="I88">
            <v>0</v>
          </cell>
          <cell r="J88">
            <v>0</v>
          </cell>
          <cell r="K88">
            <v>0</v>
          </cell>
        </row>
        <row r="89">
          <cell r="A89" t="str">
            <v>Code -396-SAP-375ml - 19.98 Retail - Based on Vendor Submission</v>
          </cell>
          <cell r="B89">
            <v>6.57</v>
          </cell>
          <cell r="C89">
            <v>0</v>
          </cell>
          <cell r="D89">
            <v>0</v>
          </cell>
          <cell r="E89">
            <v>0</v>
          </cell>
          <cell r="F89">
            <v>0</v>
          </cell>
          <cell r="G89">
            <v>0</v>
          </cell>
          <cell r="H89">
            <v>0</v>
          </cell>
          <cell r="I89">
            <v>0</v>
          </cell>
          <cell r="J89">
            <v>0</v>
          </cell>
          <cell r="K89">
            <v>0</v>
          </cell>
        </row>
        <row r="90">
          <cell r="A90" t="str">
            <v>Code -397-Rodriques-750ml - 24.99 Retail</v>
          </cell>
          <cell r="B90">
            <v>7.32</v>
          </cell>
          <cell r="C90">
            <v>0</v>
          </cell>
          <cell r="D90">
            <v>0</v>
          </cell>
          <cell r="E90">
            <v>0</v>
          </cell>
          <cell r="F90">
            <v>0</v>
          </cell>
          <cell r="G90">
            <v>0</v>
          </cell>
          <cell r="H90">
            <v>0</v>
          </cell>
          <cell r="I90">
            <v>0</v>
          </cell>
          <cell r="J90">
            <v>0</v>
          </cell>
          <cell r="K90">
            <v>0</v>
          </cell>
        </row>
        <row r="91">
          <cell r="A91" t="str">
            <v>Cider50</v>
          </cell>
          <cell r="B91">
            <v>0.13733333333333334</v>
          </cell>
          <cell r="C91">
            <v>0.72</v>
          </cell>
          <cell r="D91">
            <v>0.71999979019165039</v>
          </cell>
          <cell r="E91">
            <v>50</v>
          </cell>
          <cell r="F91">
            <v>50</v>
          </cell>
          <cell r="G91">
            <v>50</v>
          </cell>
          <cell r="H91">
            <v>0.34466666666666662</v>
          </cell>
          <cell r="I91">
            <v>0.42799999999999999</v>
          </cell>
          <cell r="J91">
            <v>0.42799997329711914</v>
          </cell>
          <cell r="K91">
            <v>0.42799997329711914</v>
          </cell>
        </row>
        <row r="92">
          <cell r="A92" t="str">
            <v>Cider330</v>
          </cell>
          <cell r="B92">
            <v>0.90640000000000009</v>
          </cell>
          <cell r="C92">
            <v>0.72</v>
          </cell>
          <cell r="D92">
            <v>0.71999979019165039</v>
          </cell>
          <cell r="E92">
            <v>330</v>
          </cell>
          <cell r="F92">
            <v>330</v>
          </cell>
          <cell r="G92">
            <v>330</v>
          </cell>
          <cell r="H92">
            <v>2.2747999999999999</v>
          </cell>
          <cell r="I92">
            <v>2.8247999999999998</v>
          </cell>
          <cell r="J92">
            <v>2.824798583984375</v>
          </cell>
          <cell r="K92">
            <v>2.824798583984375</v>
          </cell>
        </row>
        <row r="93">
          <cell r="A93" t="str">
            <v>Cider341</v>
          </cell>
          <cell r="B93">
            <v>0.93661333333333341</v>
          </cell>
          <cell r="C93">
            <v>0.72</v>
          </cell>
          <cell r="D93">
            <v>0.71999979019165039</v>
          </cell>
          <cell r="E93">
            <v>341</v>
          </cell>
          <cell r="F93">
            <v>341</v>
          </cell>
          <cell r="G93">
            <v>341</v>
          </cell>
          <cell r="H93">
            <v>2.3506266666666664</v>
          </cell>
          <cell r="I93">
            <v>2.9189599999999998</v>
          </cell>
          <cell r="J93">
            <v>2.9189586639404297</v>
          </cell>
          <cell r="K93">
            <v>2.9189586639404297</v>
          </cell>
        </row>
        <row r="94">
          <cell r="A94" t="str">
            <v>Cider355</v>
          </cell>
          <cell r="B94">
            <v>0.97506666666666675</v>
          </cell>
          <cell r="C94">
            <v>0.72</v>
          </cell>
          <cell r="D94">
            <v>0.71999979019165039</v>
          </cell>
          <cell r="E94">
            <v>355</v>
          </cell>
          <cell r="F94">
            <v>355</v>
          </cell>
          <cell r="G94">
            <v>355</v>
          </cell>
          <cell r="H94">
            <v>2.4471333333333334</v>
          </cell>
          <cell r="I94">
            <v>3.0388000000000002</v>
          </cell>
          <cell r="J94">
            <v>3.0387992858886719</v>
          </cell>
          <cell r="K94">
            <v>3.0387992858886719</v>
          </cell>
        </row>
        <row r="95">
          <cell r="A95" t="str">
            <v>Cider375</v>
          </cell>
          <cell r="B95">
            <v>1.03</v>
          </cell>
          <cell r="C95">
            <v>0.72</v>
          </cell>
          <cell r="D95">
            <v>0.71999979019165039</v>
          </cell>
          <cell r="E95">
            <v>375</v>
          </cell>
          <cell r="F95">
            <v>375</v>
          </cell>
          <cell r="G95">
            <v>375</v>
          </cell>
          <cell r="H95">
            <v>2.585</v>
          </cell>
          <cell r="I95">
            <v>3.21</v>
          </cell>
          <cell r="J95">
            <v>3.2099990844726563</v>
          </cell>
          <cell r="K95">
            <v>3.2099990844726563</v>
          </cell>
        </row>
        <row r="96">
          <cell r="A96" t="str">
            <v>Cider440</v>
          </cell>
          <cell r="B96">
            <v>1.2085333333333335</v>
          </cell>
          <cell r="C96">
            <v>0.72</v>
          </cell>
          <cell r="D96">
            <v>0.71999979019165039</v>
          </cell>
          <cell r="E96">
            <v>440</v>
          </cell>
          <cell r="F96">
            <v>440</v>
          </cell>
          <cell r="G96">
            <v>440</v>
          </cell>
          <cell r="H96">
            <v>3.0330666666666666</v>
          </cell>
          <cell r="I96">
            <v>3.7664</v>
          </cell>
          <cell r="J96">
            <v>3.7663993835449219</v>
          </cell>
          <cell r="K96">
            <v>3.7663993835449219</v>
          </cell>
        </row>
        <row r="97">
          <cell r="A97" t="str">
            <v>Cider473</v>
          </cell>
          <cell r="B97">
            <v>1.2991733333333333</v>
          </cell>
          <cell r="C97">
            <v>0.72</v>
          </cell>
          <cell r="D97">
            <v>0.71999979019165039</v>
          </cell>
          <cell r="E97">
            <v>473</v>
          </cell>
          <cell r="F97">
            <v>473</v>
          </cell>
          <cell r="G97">
            <v>473</v>
          </cell>
          <cell r="H97">
            <v>3.2605466666666665</v>
          </cell>
          <cell r="I97">
            <v>4.0488799999999996</v>
          </cell>
          <cell r="J97">
            <v>4.0488777160644531</v>
          </cell>
          <cell r="K97">
            <v>4.0488777160644531</v>
          </cell>
        </row>
        <row r="98">
          <cell r="A98" t="str">
            <v>Cider500</v>
          </cell>
          <cell r="B98">
            <v>1.3733333333333333</v>
          </cell>
          <cell r="C98">
            <v>0.72</v>
          </cell>
          <cell r="D98">
            <v>0.71999979019165039</v>
          </cell>
          <cell r="E98">
            <v>500</v>
          </cell>
          <cell r="F98">
            <v>500</v>
          </cell>
          <cell r="G98">
            <v>500</v>
          </cell>
          <cell r="H98">
            <v>3.4466666666666663</v>
          </cell>
          <cell r="I98">
            <v>4.28</v>
          </cell>
          <cell r="J98">
            <v>4.279998779296875</v>
          </cell>
          <cell r="K98">
            <v>4.279998779296875</v>
          </cell>
        </row>
        <row r="99">
          <cell r="A99" t="str">
            <v>Cider568</v>
          </cell>
          <cell r="B99">
            <v>1.5601066666666668</v>
          </cell>
          <cell r="C99">
            <v>0.72</v>
          </cell>
          <cell r="D99">
            <v>0.71999979019165039</v>
          </cell>
          <cell r="E99">
            <v>568</v>
          </cell>
          <cell r="F99">
            <v>568</v>
          </cell>
          <cell r="G99">
            <v>568</v>
          </cell>
          <cell r="H99">
            <v>3.915413333333333</v>
          </cell>
          <cell r="I99">
            <v>4.8620799999999997</v>
          </cell>
          <cell r="J99">
            <v>4.8620796203613281</v>
          </cell>
          <cell r="K99">
            <v>4.8620796203613281</v>
          </cell>
        </row>
        <row r="100">
          <cell r="A100" t="str">
            <v>Cider750</v>
          </cell>
          <cell r="B100">
            <v>2.06</v>
          </cell>
          <cell r="C100">
            <v>0.72</v>
          </cell>
          <cell r="D100">
            <v>0.71999979019165039</v>
          </cell>
          <cell r="E100">
            <v>750</v>
          </cell>
          <cell r="F100">
            <v>750</v>
          </cell>
          <cell r="G100">
            <v>750</v>
          </cell>
          <cell r="H100">
            <v>5.17</v>
          </cell>
          <cell r="I100">
            <v>6.42</v>
          </cell>
          <cell r="J100">
            <v>6.4199981689453125</v>
          </cell>
          <cell r="K100">
            <v>6.4199981689453125</v>
          </cell>
        </row>
        <row r="101">
          <cell r="A101" t="str">
            <v>Cider1100</v>
          </cell>
          <cell r="B101">
            <v>3.0213333333333336</v>
          </cell>
          <cell r="C101">
            <v>0.72</v>
          </cell>
          <cell r="D101">
            <v>0.71999979019165039</v>
          </cell>
          <cell r="E101">
            <v>1100</v>
          </cell>
          <cell r="F101">
            <v>1100</v>
          </cell>
          <cell r="G101">
            <v>1100</v>
          </cell>
          <cell r="H101">
            <v>7.5826666666666664</v>
          </cell>
          <cell r="I101">
            <v>9.4160000000000004</v>
          </cell>
          <cell r="J101">
            <v>9.4159927368164063</v>
          </cell>
          <cell r="K101">
            <v>9.4159927368164063</v>
          </cell>
        </row>
        <row r="102">
          <cell r="A102" t="str">
            <v>Cider1320</v>
          </cell>
          <cell r="B102">
            <v>3.6256000000000004</v>
          </cell>
          <cell r="C102">
            <v>0.72</v>
          </cell>
          <cell r="D102">
            <v>0.71999979019165039</v>
          </cell>
          <cell r="E102">
            <v>1320</v>
          </cell>
          <cell r="F102">
            <v>1320</v>
          </cell>
          <cell r="G102">
            <v>1320</v>
          </cell>
          <cell r="H102">
            <v>9.0991999999999997</v>
          </cell>
          <cell r="I102">
            <v>11.299199999999999</v>
          </cell>
          <cell r="J102">
            <v>11.2991943359375</v>
          </cell>
          <cell r="K102">
            <v>11.2991943359375</v>
          </cell>
        </row>
        <row r="103">
          <cell r="A103" t="str">
            <v>Cider1364</v>
          </cell>
          <cell r="B103">
            <v>3.7464533333333336</v>
          </cell>
          <cell r="C103">
            <v>0.72</v>
          </cell>
          <cell r="D103">
            <v>0.71999979019165039</v>
          </cell>
          <cell r="E103">
            <v>1364</v>
          </cell>
          <cell r="F103">
            <v>1364</v>
          </cell>
          <cell r="G103">
            <v>1364</v>
          </cell>
          <cell r="H103">
            <v>9.4025066666666657</v>
          </cell>
          <cell r="I103">
            <v>11.675839999999999</v>
          </cell>
          <cell r="J103">
            <v>11.675834655761719</v>
          </cell>
          <cell r="K103">
            <v>11.675834655761719</v>
          </cell>
        </row>
        <row r="104">
          <cell r="A104" t="str">
            <v>Cider1420</v>
          </cell>
          <cell r="B104">
            <v>3.900266666666667</v>
          </cell>
          <cell r="C104">
            <v>0.72</v>
          </cell>
          <cell r="D104">
            <v>0.71999979019165039</v>
          </cell>
          <cell r="E104">
            <v>1420</v>
          </cell>
          <cell r="F104">
            <v>1420</v>
          </cell>
          <cell r="G104">
            <v>1420</v>
          </cell>
          <cell r="H104">
            <v>9.7885333333333335</v>
          </cell>
          <cell r="I104">
            <v>12.155200000000001</v>
          </cell>
          <cell r="J104">
            <v>12.155197143554688</v>
          </cell>
          <cell r="K104">
            <v>12.155197143554688</v>
          </cell>
        </row>
        <row r="105">
          <cell r="A105" t="str">
            <v>Cider1760</v>
          </cell>
          <cell r="B105">
            <v>4.8341333333333338</v>
          </cell>
          <cell r="C105">
            <v>0.72</v>
          </cell>
          <cell r="D105">
            <v>0.71999979019165039</v>
          </cell>
          <cell r="E105">
            <v>1760</v>
          </cell>
          <cell r="F105">
            <v>1760</v>
          </cell>
          <cell r="G105">
            <v>1760</v>
          </cell>
          <cell r="H105">
            <v>12.132266666666666</v>
          </cell>
          <cell r="I105">
            <v>15.0656</v>
          </cell>
          <cell r="J105">
            <v>15.065597534179688</v>
          </cell>
          <cell r="K105">
            <v>15.065597534179688</v>
          </cell>
        </row>
        <row r="106">
          <cell r="A106" t="str">
            <v>Cider1980</v>
          </cell>
          <cell r="B106">
            <v>5.4384000000000006</v>
          </cell>
          <cell r="C106">
            <v>0.72</v>
          </cell>
          <cell r="D106">
            <v>0.71999979019165039</v>
          </cell>
          <cell r="E106">
            <v>1980</v>
          </cell>
          <cell r="F106">
            <v>1980</v>
          </cell>
          <cell r="G106">
            <v>1980</v>
          </cell>
          <cell r="H106">
            <v>13.6488</v>
          </cell>
          <cell r="I106">
            <v>16.948799999999999</v>
          </cell>
          <cell r="J106">
            <v>16.94879150390625</v>
          </cell>
          <cell r="K106">
            <v>16.94879150390625</v>
          </cell>
        </row>
        <row r="107">
          <cell r="A107" t="str">
            <v>Cider2046</v>
          </cell>
          <cell r="B107">
            <v>5.6196800000000007</v>
          </cell>
          <cell r="C107">
            <v>0.72</v>
          </cell>
          <cell r="D107">
            <v>0.71999979019165039</v>
          </cell>
          <cell r="E107">
            <v>2046</v>
          </cell>
          <cell r="F107">
            <v>2046</v>
          </cell>
          <cell r="G107">
            <v>2046</v>
          </cell>
          <cell r="H107">
            <v>14.103759999999999</v>
          </cell>
          <cell r="I107">
            <v>17.513760000000001</v>
          </cell>
          <cell r="J107">
            <v>17.513748168945313</v>
          </cell>
          <cell r="K107">
            <v>17.513748168945313</v>
          </cell>
        </row>
        <row r="108">
          <cell r="A108" t="str">
            <v>Cider2130</v>
          </cell>
          <cell r="B108">
            <v>5.8504000000000005</v>
          </cell>
          <cell r="C108">
            <v>0.72</v>
          </cell>
          <cell r="D108">
            <v>0.71999979019165039</v>
          </cell>
          <cell r="E108">
            <v>2130</v>
          </cell>
          <cell r="F108">
            <v>2130</v>
          </cell>
          <cell r="G108">
            <v>2130</v>
          </cell>
          <cell r="H108">
            <v>14.682799999999999</v>
          </cell>
          <cell r="I108">
            <v>18.232800000000001</v>
          </cell>
          <cell r="J108">
            <v>18.2327880859375</v>
          </cell>
          <cell r="K108">
            <v>18.2327880859375</v>
          </cell>
        </row>
        <row r="109">
          <cell r="A109" t="str">
            <v>Cider2640</v>
          </cell>
          <cell r="B109">
            <v>7.2512000000000008</v>
          </cell>
          <cell r="C109">
            <v>0.72</v>
          </cell>
          <cell r="D109">
            <v>0.71999979019165039</v>
          </cell>
          <cell r="E109">
            <v>2640</v>
          </cell>
          <cell r="F109">
            <v>2640</v>
          </cell>
          <cell r="G109">
            <v>2640</v>
          </cell>
          <cell r="H109">
            <v>18.198399999999999</v>
          </cell>
          <cell r="I109">
            <v>22.598399999999998</v>
          </cell>
          <cell r="J109">
            <v>22.598388671875</v>
          </cell>
          <cell r="K109">
            <v>22.598388671875</v>
          </cell>
        </row>
        <row r="110">
          <cell r="A110" t="str">
            <v>Cider2838</v>
          </cell>
          <cell r="B110">
            <v>7.4052879999999996</v>
          </cell>
          <cell r="C110">
            <v>0.72</v>
          </cell>
          <cell r="D110">
            <v>0.71999979019165039</v>
          </cell>
          <cell r="E110">
            <v>2838</v>
          </cell>
          <cell r="F110">
            <v>2838</v>
          </cell>
          <cell r="G110">
            <v>2838</v>
          </cell>
          <cell r="H110">
            <v>18.585115999999999</v>
          </cell>
          <cell r="I110">
            <v>23.078616</v>
          </cell>
          <cell r="J110">
            <v>23.07861328125</v>
          </cell>
          <cell r="K110">
            <v>23.07861328125</v>
          </cell>
        </row>
        <row r="111">
          <cell r="A111" t="str">
            <v>Cider3520</v>
          </cell>
          <cell r="B111">
            <v>9.1848533333333329</v>
          </cell>
          <cell r="C111">
            <v>0.72</v>
          </cell>
          <cell r="D111">
            <v>0.71999979019165039</v>
          </cell>
          <cell r="E111">
            <v>3520</v>
          </cell>
          <cell r="F111">
            <v>3520</v>
          </cell>
          <cell r="G111">
            <v>3520</v>
          </cell>
          <cell r="H111">
            <v>23.051306666666665</v>
          </cell>
          <cell r="I111">
            <v>28.624639999999999</v>
          </cell>
          <cell r="J111">
            <v>28.6246337890625</v>
          </cell>
          <cell r="K111">
            <v>28.6246337890625</v>
          </cell>
        </row>
        <row r="112">
          <cell r="A112" t="str">
            <v>Cider4000</v>
          </cell>
          <cell r="B112">
            <v>9.8880000000000017</v>
          </cell>
          <cell r="C112">
            <v>0.72</v>
          </cell>
          <cell r="D112">
            <v>0.71999979019165039</v>
          </cell>
          <cell r="E112">
            <v>4000</v>
          </cell>
          <cell r="F112">
            <v>4000</v>
          </cell>
          <cell r="G112">
            <v>4000</v>
          </cell>
          <cell r="H112">
            <v>24.815999999999999</v>
          </cell>
          <cell r="I112">
            <v>30.815999999999999</v>
          </cell>
          <cell r="J112">
            <v>30.815994262695313</v>
          </cell>
          <cell r="K112">
            <v>30.815994262695313</v>
          </cell>
        </row>
        <row r="113">
          <cell r="A113" t="str">
            <v>Cider4260</v>
          </cell>
          <cell r="B113">
            <v>10.530720000000001</v>
          </cell>
          <cell r="C113">
            <v>0.72</v>
          </cell>
          <cell r="D113">
            <v>0.71999979019165039</v>
          </cell>
          <cell r="E113">
            <v>4260</v>
          </cell>
          <cell r="F113">
            <v>4260</v>
          </cell>
          <cell r="G113">
            <v>4260</v>
          </cell>
          <cell r="H113">
            <v>26.429039999999997</v>
          </cell>
          <cell r="I113">
            <v>32.819040000000001</v>
          </cell>
          <cell r="J113">
            <v>32.81903076171875</v>
          </cell>
          <cell r="K113">
            <v>32.81903076171875</v>
          </cell>
        </row>
        <row r="114">
          <cell r="A114" t="str">
            <v>Code -XXX-Ciders-1364ml - low-alc</v>
          </cell>
          <cell r="B114">
            <v>3.3718080000000001</v>
          </cell>
          <cell r="C114">
            <v>0.38</v>
          </cell>
          <cell r="D114">
            <v>0.37999987602233887</v>
          </cell>
          <cell r="E114">
            <v>1364</v>
          </cell>
          <cell r="F114">
            <v>1364</v>
          </cell>
          <cell r="G114">
            <v>1364</v>
          </cell>
          <cell r="H114">
            <v>7.83</v>
          </cell>
          <cell r="I114">
            <v>9.32</v>
          </cell>
          <cell r="J114">
            <v>9.3199996948242188</v>
          </cell>
          <cell r="K114">
            <v>9.3199996948242188</v>
          </cell>
        </row>
        <row r="115">
          <cell r="A115" t="str">
            <v>Code -XXX-Ciders-2064ml - low-alc</v>
          </cell>
          <cell r="B115">
            <v>5.1022080000000001</v>
          </cell>
          <cell r="C115">
            <v>0.38</v>
          </cell>
          <cell r="D115">
            <v>0.37999987602233887</v>
          </cell>
          <cell r="E115">
            <v>2064</v>
          </cell>
          <cell r="F115">
            <v>2064</v>
          </cell>
          <cell r="G115">
            <v>2064</v>
          </cell>
          <cell r="H115">
            <v>11.85</v>
          </cell>
          <cell r="I115">
            <v>14.1</v>
          </cell>
          <cell r="J115">
            <v>14.099998474121094</v>
          </cell>
          <cell r="K115">
            <v>14.099998474121094</v>
          </cell>
        </row>
        <row r="116">
          <cell r="A116" t="str">
            <v>Beer Molson/Labatt Distributed250</v>
          </cell>
          <cell r="B116">
            <v>0.27</v>
          </cell>
          <cell r="C116">
            <v>0.38</v>
          </cell>
          <cell r="D116">
            <v>0.37999987602233887</v>
          </cell>
          <cell r="E116">
            <v>250</v>
          </cell>
          <cell r="F116">
            <v>0.68899999999999995</v>
          </cell>
          <cell r="G116">
            <v>0.41099999999999998</v>
          </cell>
          <cell r="H116">
            <v>1.52</v>
          </cell>
          <cell r="I116">
            <v>1.5199995040893555</v>
          </cell>
          <cell r="J116">
            <v>1.5199995040893555</v>
          </cell>
          <cell r="K116">
            <v>1.5199995040893555</v>
          </cell>
        </row>
        <row r="117">
          <cell r="A117" t="str">
            <v>Beer Molson/Labatt Distributed330</v>
          </cell>
          <cell r="B117">
            <v>0.37</v>
          </cell>
          <cell r="C117">
            <v>0.38</v>
          </cell>
          <cell r="D117">
            <v>0.37999987602233887</v>
          </cell>
          <cell r="E117">
            <v>330</v>
          </cell>
          <cell r="F117">
            <v>0.68899999999999995</v>
          </cell>
          <cell r="G117">
            <v>0.41099999999999998</v>
          </cell>
          <cell r="H117">
            <v>2.0099999999999998</v>
          </cell>
          <cell r="I117">
            <v>2.0099983215332031</v>
          </cell>
          <cell r="J117">
            <v>2.0099983215332031</v>
          </cell>
          <cell r="K117">
            <v>2.0099983215332031</v>
          </cell>
        </row>
        <row r="118">
          <cell r="A118" t="str">
            <v>Beer Molson/Labatt Distributed355</v>
          </cell>
          <cell r="B118">
            <v>0.39</v>
          </cell>
          <cell r="C118">
            <v>0.38</v>
          </cell>
          <cell r="D118">
            <v>0.37999987602233887</v>
          </cell>
          <cell r="E118">
            <v>355</v>
          </cell>
          <cell r="F118">
            <v>0.68899999999999995</v>
          </cell>
          <cell r="G118">
            <v>0.41099999999999998</v>
          </cell>
          <cell r="H118">
            <v>2.16</v>
          </cell>
          <cell r="I118">
            <v>2.1599998474121094</v>
          </cell>
          <cell r="J118">
            <v>2.1599998474121094</v>
          </cell>
          <cell r="K118">
            <v>2.1599998474121094</v>
          </cell>
        </row>
        <row r="119">
          <cell r="A119" t="str">
            <v>Beer Molson/Labatt Distributed375</v>
          </cell>
          <cell r="B119">
            <v>0.41000000000000003</v>
          </cell>
          <cell r="C119">
            <v>0.38</v>
          </cell>
          <cell r="D119">
            <v>0.37999987602233887</v>
          </cell>
          <cell r="E119">
            <v>375</v>
          </cell>
          <cell r="F119">
            <v>0.68899999999999995</v>
          </cell>
          <cell r="G119">
            <v>0.41099999999999998</v>
          </cell>
          <cell r="H119">
            <v>2.2799999999999998</v>
          </cell>
          <cell r="I119">
            <v>2.279998779296875</v>
          </cell>
          <cell r="J119">
            <v>2.279998779296875</v>
          </cell>
          <cell r="K119">
            <v>2.279998779296875</v>
          </cell>
        </row>
        <row r="120">
          <cell r="A120" t="str">
            <v>Beer Molson/Labatt Distributed440</v>
          </cell>
          <cell r="B120">
            <v>0.48</v>
          </cell>
          <cell r="C120">
            <v>0.38</v>
          </cell>
          <cell r="D120">
            <v>0.37999987602233887</v>
          </cell>
          <cell r="E120">
            <v>440</v>
          </cell>
          <cell r="F120">
            <v>0.68899999999999995</v>
          </cell>
          <cell r="G120">
            <v>0.41099999999999998</v>
          </cell>
          <cell r="H120">
            <v>2.68</v>
          </cell>
          <cell r="I120">
            <v>2.6799983978271484</v>
          </cell>
          <cell r="J120">
            <v>2.6799983978271484</v>
          </cell>
          <cell r="K120">
            <v>2.6799983978271484</v>
          </cell>
        </row>
        <row r="121">
          <cell r="A121" t="str">
            <v>Beer Molson/Labatt Distributed473</v>
          </cell>
          <cell r="B121">
            <v>0.52</v>
          </cell>
          <cell r="C121">
            <v>0.38</v>
          </cell>
          <cell r="D121">
            <v>0.37999987602233887</v>
          </cell>
          <cell r="E121">
            <v>473</v>
          </cell>
          <cell r="F121">
            <v>0.68899999999999995</v>
          </cell>
          <cell r="G121">
            <v>0.41099999999999998</v>
          </cell>
          <cell r="H121">
            <v>2.88</v>
          </cell>
          <cell r="I121">
            <v>2.8799991607666016</v>
          </cell>
          <cell r="J121">
            <v>2.8799991607666016</v>
          </cell>
          <cell r="K121">
            <v>2.8799991607666016</v>
          </cell>
        </row>
        <row r="122">
          <cell r="A122" t="str">
            <v>Beer Molson/Labatt Distributed500</v>
          </cell>
          <cell r="B122">
            <v>0.55000000000000004</v>
          </cell>
          <cell r="C122">
            <v>0.38</v>
          </cell>
          <cell r="D122">
            <v>0.37999987602233887</v>
          </cell>
          <cell r="E122">
            <v>500</v>
          </cell>
          <cell r="F122">
            <v>0.68899999999999995</v>
          </cell>
          <cell r="G122">
            <v>0.41099999999999998</v>
          </cell>
          <cell r="H122">
            <v>3.04</v>
          </cell>
          <cell r="I122">
            <v>3.0399990081787109</v>
          </cell>
          <cell r="J122">
            <v>3.0399990081787109</v>
          </cell>
          <cell r="K122">
            <v>3.0399990081787109</v>
          </cell>
        </row>
        <row r="123">
          <cell r="A123" t="str">
            <v>Beer Molson/Labatt Distributed625</v>
          </cell>
          <cell r="B123">
            <v>0.69</v>
          </cell>
          <cell r="C123">
            <v>0.38</v>
          </cell>
          <cell r="D123">
            <v>0.37999987602233887</v>
          </cell>
          <cell r="E123">
            <v>625</v>
          </cell>
          <cell r="F123">
            <v>0.68899999999999995</v>
          </cell>
          <cell r="G123">
            <v>0.41099999999999998</v>
          </cell>
          <cell r="H123">
            <v>3.8</v>
          </cell>
          <cell r="I123">
            <v>3.7999992370605469</v>
          </cell>
          <cell r="J123">
            <v>3.7999992370605469</v>
          </cell>
          <cell r="K123">
            <v>3.7999992370605469</v>
          </cell>
        </row>
        <row r="124">
          <cell r="A124" t="str">
            <v>Beer Molson/Labatt Distributed650</v>
          </cell>
          <cell r="B124">
            <v>0.72</v>
          </cell>
          <cell r="C124">
            <v>0.38</v>
          </cell>
          <cell r="D124">
            <v>0.37999987602233887</v>
          </cell>
          <cell r="E124">
            <v>650</v>
          </cell>
          <cell r="F124">
            <v>0.68899999999999995</v>
          </cell>
          <cell r="G124">
            <v>0.41099999999999998</v>
          </cell>
          <cell r="H124">
            <v>3.95</v>
          </cell>
          <cell r="I124">
            <v>3.9499988555908203</v>
          </cell>
          <cell r="J124">
            <v>3.9499988555908203</v>
          </cell>
          <cell r="K124">
            <v>3.9499988555908203</v>
          </cell>
        </row>
        <row r="125">
          <cell r="A125" t="str">
            <v>Beer Molson/Labatt Distributed660</v>
          </cell>
          <cell r="B125">
            <v>0.72</v>
          </cell>
          <cell r="C125">
            <v>0.38</v>
          </cell>
          <cell r="D125">
            <v>0.37999987602233887</v>
          </cell>
          <cell r="E125">
            <v>660</v>
          </cell>
          <cell r="F125">
            <v>0.68899999999999995</v>
          </cell>
          <cell r="G125">
            <v>0.41099999999999998</v>
          </cell>
          <cell r="H125">
            <v>4.01</v>
          </cell>
          <cell r="I125">
            <v>4.0099983215332031</v>
          </cell>
          <cell r="J125">
            <v>4.0099983215332031</v>
          </cell>
          <cell r="K125">
            <v>4.0099983215332031</v>
          </cell>
        </row>
        <row r="126">
          <cell r="A126" t="str">
            <v>Beer Molson/Labatt Distributed710</v>
          </cell>
          <cell r="B126">
            <v>0.77</v>
          </cell>
          <cell r="C126">
            <v>0.38</v>
          </cell>
          <cell r="D126">
            <v>0.37999987602233887</v>
          </cell>
          <cell r="E126">
            <v>710</v>
          </cell>
          <cell r="F126">
            <v>0.68300000000000005</v>
          </cell>
          <cell r="G126">
            <v>0.41099999999999998</v>
          </cell>
          <cell r="H126">
            <v>4.28</v>
          </cell>
          <cell r="I126">
            <v>4.279998779296875</v>
          </cell>
          <cell r="J126">
            <v>4.279998779296875</v>
          </cell>
          <cell r="K126">
            <v>4.279998779296875</v>
          </cell>
        </row>
        <row r="127">
          <cell r="A127" t="str">
            <v>Beer Molson/Labatt Distributed750</v>
          </cell>
          <cell r="B127">
            <v>0.82000000000000006</v>
          </cell>
          <cell r="C127">
            <v>0.38</v>
          </cell>
          <cell r="D127">
            <v>0.37999987602233887</v>
          </cell>
          <cell r="E127">
            <v>750</v>
          </cell>
          <cell r="F127">
            <v>0.68300000000000005</v>
          </cell>
          <cell r="G127">
            <v>0.41099999999999998</v>
          </cell>
          <cell r="H127">
            <v>4.5199999999999996</v>
          </cell>
          <cell r="I127">
            <v>4.5199966430664063</v>
          </cell>
          <cell r="J127">
            <v>4.5199966430664063</v>
          </cell>
          <cell r="K127">
            <v>4.5199966430664063</v>
          </cell>
        </row>
        <row r="128">
          <cell r="A128" t="str">
            <v>Beer Molson/Labatt Distributed765</v>
          </cell>
          <cell r="B128">
            <v>0.83000000000000007</v>
          </cell>
          <cell r="C128">
            <v>0.38</v>
          </cell>
          <cell r="D128">
            <v>0.37999987602233887</v>
          </cell>
          <cell r="E128">
            <v>765</v>
          </cell>
          <cell r="F128">
            <v>0.68300000000000005</v>
          </cell>
          <cell r="G128">
            <v>0.41099999999999998</v>
          </cell>
          <cell r="H128">
            <v>4.6100000000000003</v>
          </cell>
          <cell r="I128">
            <v>4.6099967956542969</v>
          </cell>
          <cell r="J128">
            <v>4.6099967956542969</v>
          </cell>
          <cell r="K128">
            <v>4.6099967956542969</v>
          </cell>
        </row>
        <row r="129">
          <cell r="A129" t="str">
            <v>Beer Molson/Labatt Distributed944</v>
          </cell>
          <cell r="B129">
            <v>1.03</v>
          </cell>
          <cell r="C129">
            <v>0.38</v>
          </cell>
          <cell r="D129">
            <v>0.37999987602233887</v>
          </cell>
          <cell r="E129">
            <v>944</v>
          </cell>
          <cell r="F129">
            <v>0.68300000000000005</v>
          </cell>
          <cell r="G129">
            <v>0.41099999999999998</v>
          </cell>
          <cell r="H129">
            <v>5.69</v>
          </cell>
          <cell r="I129">
            <v>5.6899986267089844</v>
          </cell>
          <cell r="J129">
            <v>5.6899986267089844</v>
          </cell>
          <cell r="K129">
            <v>5.6899986267089844</v>
          </cell>
        </row>
        <row r="130">
          <cell r="A130" t="str">
            <v>Beer Molson/Labatt Distributed946</v>
          </cell>
          <cell r="B130">
            <v>1.04</v>
          </cell>
          <cell r="C130">
            <v>0.38</v>
          </cell>
          <cell r="D130">
            <v>0.37999987602233887</v>
          </cell>
          <cell r="E130">
            <v>946</v>
          </cell>
          <cell r="F130">
            <v>0.68300000000000005</v>
          </cell>
          <cell r="G130">
            <v>0.41099999999999998</v>
          </cell>
          <cell r="H130">
            <v>5.7</v>
          </cell>
          <cell r="I130">
            <v>5.6999969482421875</v>
          </cell>
          <cell r="J130">
            <v>5.6999969482421875</v>
          </cell>
          <cell r="K130">
            <v>5.6999969482421875</v>
          </cell>
        </row>
        <row r="131">
          <cell r="A131" t="str">
            <v>Beer Molson/Labatt Distributed1000</v>
          </cell>
          <cell r="B131">
            <v>1.0900000000000001</v>
          </cell>
          <cell r="C131">
            <v>0.38</v>
          </cell>
          <cell r="D131">
            <v>0.37999987602233887</v>
          </cell>
          <cell r="E131">
            <v>1000</v>
          </cell>
          <cell r="F131">
            <v>0.68300000000000005</v>
          </cell>
          <cell r="G131">
            <v>0.41099999999999998</v>
          </cell>
          <cell r="H131">
            <v>6.03</v>
          </cell>
          <cell r="I131">
            <v>6.029998779296875</v>
          </cell>
          <cell r="J131">
            <v>6.029998779296875</v>
          </cell>
          <cell r="K131">
            <v>6.029998779296875</v>
          </cell>
        </row>
        <row r="132">
          <cell r="A132" t="str">
            <v>Beer Molson/Labatt Distributed1320</v>
          </cell>
          <cell r="B132">
            <v>1.44</v>
          </cell>
          <cell r="C132">
            <v>0.38</v>
          </cell>
          <cell r="D132">
            <v>0.37999987602233887</v>
          </cell>
          <cell r="E132">
            <v>1320</v>
          </cell>
          <cell r="F132">
            <v>0.68300000000000005</v>
          </cell>
          <cell r="G132">
            <v>0.41099999999999998</v>
          </cell>
          <cell r="H132">
            <v>7.96</v>
          </cell>
          <cell r="I132">
            <v>7.9599990844726563</v>
          </cell>
          <cell r="J132">
            <v>7.9599990844726563</v>
          </cell>
          <cell r="K132">
            <v>7.9599990844726563</v>
          </cell>
        </row>
        <row r="133">
          <cell r="A133" t="str">
            <v>Beer Molson/Labatt Distributed1420</v>
          </cell>
          <cell r="B133">
            <v>1.5499999999999998</v>
          </cell>
          <cell r="C133">
            <v>0.38</v>
          </cell>
          <cell r="D133">
            <v>0.37999987602233887</v>
          </cell>
          <cell r="E133">
            <v>1420</v>
          </cell>
          <cell r="F133">
            <v>0.68300000000000005</v>
          </cell>
          <cell r="G133">
            <v>0.41099999999999998</v>
          </cell>
          <cell r="H133">
            <v>8.56</v>
          </cell>
          <cell r="I133">
            <v>8.55999755859375</v>
          </cell>
          <cell r="J133">
            <v>8.55999755859375</v>
          </cell>
          <cell r="K133">
            <v>8.55999755859375</v>
          </cell>
        </row>
        <row r="134">
          <cell r="A134" t="str">
            <v>Beer Molson/Labatt Distributed1500</v>
          </cell>
          <cell r="B134">
            <v>1.6400000000000001</v>
          </cell>
          <cell r="C134">
            <v>0.38</v>
          </cell>
          <cell r="D134">
            <v>0.37999987602233887</v>
          </cell>
          <cell r="E134">
            <v>1500</v>
          </cell>
          <cell r="F134">
            <v>0.68300000000000005</v>
          </cell>
          <cell r="G134">
            <v>0.41099999999999998</v>
          </cell>
          <cell r="H134">
            <v>9.0500000000000007</v>
          </cell>
          <cell r="I134">
            <v>9.0499954223632813</v>
          </cell>
          <cell r="J134">
            <v>9.0499954223632813</v>
          </cell>
          <cell r="K134">
            <v>9.0499954223632813</v>
          </cell>
        </row>
        <row r="135">
          <cell r="A135" t="str">
            <v>Beer Molson/Labatt Distributed1760</v>
          </cell>
          <cell r="B135">
            <v>1.92</v>
          </cell>
          <cell r="C135">
            <v>0.38</v>
          </cell>
          <cell r="D135">
            <v>0.37999987602233887</v>
          </cell>
          <cell r="E135">
            <v>1760</v>
          </cell>
          <cell r="F135">
            <v>0.68300000000000005</v>
          </cell>
          <cell r="G135">
            <v>0.41099999999999998</v>
          </cell>
          <cell r="H135">
            <v>10.61</v>
          </cell>
          <cell r="I135">
            <v>10.609992980957031</v>
          </cell>
          <cell r="J135">
            <v>10.609992980957031</v>
          </cell>
          <cell r="K135">
            <v>10.609992980957031</v>
          </cell>
        </row>
        <row r="136">
          <cell r="A136" t="str">
            <v>Beer Molson/Labatt Distributed1775</v>
          </cell>
          <cell r="B136">
            <v>1.94</v>
          </cell>
          <cell r="C136">
            <v>0.38</v>
          </cell>
          <cell r="D136">
            <v>0.37999987602233887</v>
          </cell>
          <cell r="E136">
            <v>1775</v>
          </cell>
          <cell r="F136">
            <v>0.68300000000000005</v>
          </cell>
          <cell r="G136">
            <v>0.41099999999999998</v>
          </cell>
          <cell r="H136">
            <v>10.7</v>
          </cell>
          <cell r="I136">
            <v>10.699996948242188</v>
          </cell>
          <cell r="J136">
            <v>10.699996948242188</v>
          </cell>
          <cell r="K136">
            <v>10.699996948242188</v>
          </cell>
        </row>
        <row r="137">
          <cell r="A137" t="str">
            <v>Beer Molson/Labatt Distributed1892</v>
          </cell>
          <cell r="B137">
            <v>2.0700000000000003</v>
          </cell>
          <cell r="C137">
            <v>0.38</v>
          </cell>
          <cell r="D137">
            <v>0.37999987602233887</v>
          </cell>
          <cell r="E137">
            <v>1892</v>
          </cell>
          <cell r="F137">
            <v>0.68300000000000005</v>
          </cell>
          <cell r="G137">
            <v>0.41099999999999998</v>
          </cell>
          <cell r="H137">
            <v>11.41</v>
          </cell>
          <cell r="I137">
            <v>11.409996032714844</v>
          </cell>
          <cell r="J137">
            <v>11.409996032714844</v>
          </cell>
          <cell r="K137">
            <v>11.409996032714844</v>
          </cell>
        </row>
        <row r="138">
          <cell r="A138" t="str">
            <v>Beer Molson/Labatt Distributed1980</v>
          </cell>
          <cell r="B138">
            <v>2.16</v>
          </cell>
          <cell r="C138">
            <v>0.38</v>
          </cell>
          <cell r="D138">
            <v>0.37999987602233887</v>
          </cell>
          <cell r="E138">
            <v>1980</v>
          </cell>
          <cell r="F138">
            <v>0.68300000000000005</v>
          </cell>
          <cell r="G138">
            <v>0.41099999999999998</v>
          </cell>
          <cell r="H138">
            <v>11.94</v>
          </cell>
          <cell r="I138">
            <v>11.939994812011719</v>
          </cell>
          <cell r="J138">
            <v>11.939994812011719</v>
          </cell>
          <cell r="K138">
            <v>11.939994812011719</v>
          </cell>
        </row>
        <row r="139">
          <cell r="A139" t="str">
            <v>Beer Molson/Labatt Distributed2000</v>
          </cell>
          <cell r="B139">
            <v>2.19</v>
          </cell>
          <cell r="C139">
            <v>0.38</v>
          </cell>
          <cell r="D139">
            <v>0.37999987602233887</v>
          </cell>
          <cell r="E139">
            <v>2000</v>
          </cell>
          <cell r="F139">
            <v>0.68300000000000005</v>
          </cell>
          <cell r="G139">
            <v>0.41099999999999998</v>
          </cell>
          <cell r="H139">
            <v>12.06</v>
          </cell>
          <cell r="I139">
            <v>12.05999755859375</v>
          </cell>
          <cell r="J139">
            <v>12.05999755859375</v>
          </cell>
          <cell r="K139">
            <v>12.05999755859375</v>
          </cell>
        </row>
        <row r="140">
          <cell r="A140" t="str">
            <v>Beer Molson/Labatt Distributed2100</v>
          </cell>
          <cell r="B140">
            <v>2.29</v>
          </cell>
          <cell r="C140">
            <v>0.38</v>
          </cell>
          <cell r="D140">
            <v>0.37999987602233887</v>
          </cell>
          <cell r="E140">
            <v>2100</v>
          </cell>
          <cell r="F140">
            <v>0.68300000000000005</v>
          </cell>
          <cell r="G140">
            <v>0.41099999999999998</v>
          </cell>
          <cell r="H140">
            <v>12.66</v>
          </cell>
          <cell r="I140">
            <v>12.659996032714844</v>
          </cell>
          <cell r="J140">
            <v>12.659996032714844</v>
          </cell>
          <cell r="K140">
            <v>12.659996032714844</v>
          </cell>
        </row>
        <row r="141">
          <cell r="A141" t="str">
            <v>Beer Molson/Labatt Distributed2124</v>
          </cell>
          <cell r="B141">
            <v>2.3199999999999998</v>
          </cell>
          <cell r="C141">
            <v>0.38</v>
          </cell>
          <cell r="D141">
            <v>0.37999987602233887</v>
          </cell>
          <cell r="E141">
            <v>2124</v>
          </cell>
          <cell r="F141">
            <v>0.68300000000000005</v>
          </cell>
          <cell r="G141">
            <v>0.41099999999999998</v>
          </cell>
          <cell r="H141">
            <v>12.81</v>
          </cell>
          <cell r="I141">
            <v>12.80999755859375</v>
          </cell>
          <cell r="J141">
            <v>12.80999755859375</v>
          </cell>
          <cell r="K141">
            <v>12.80999755859375</v>
          </cell>
        </row>
        <row r="142">
          <cell r="A142" t="str">
            <v>Beer Molson/Labatt Distributed2130</v>
          </cell>
          <cell r="B142">
            <v>2.33</v>
          </cell>
          <cell r="C142">
            <v>0.38</v>
          </cell>
          <cell r="D142">
            <v>0.37999987602233887</v>
          </cell>
          <cell r="E142">
            <v>2130</v>
          </cell>
          <cell r="F142">
            <v>0.68300000000000005</v>
          </cell>
          <cell r="G142">
            <v>0.41099999999999998</v>
          </cell>
          <cell r="H142">
            <v>11.95</v>
          </cell>
          <cell r="I142">
            <v>11.949996948242188</v>
          </cell>
          <cell r="J142">
            <v>11.949996948242188</v>
          </cell>
          <cell r="K142">
            <v>11.949996948242188</v>
          </cell>
        </row>
        <row r="143">
          <cell r="A143" t="str">
            <v>Beer Molson/Labatt Distributed2040</v>
          </cell>
          <cell r="B143">
            <v>2.23</v>
          </cell>
          <cell r="C143">
            <v>0.38</v>
          </cell>
          <cell r="D143">
            <v>0.37999987602233887</v>
          </cell>
          <cell r="E143">
            <v>2040</v>
          </cell>
          <cell r="F143">
            <v>0.68300000000000005</v>
          </cell>
          <cell r="G143">
            <v>0.41099999999999998</v>
          </cell>
          <cell r="H143">
            <v>11.44</v>
          </cell>
          <cell r="I143">
            <v>11.439994812011719</v>
          </cell>
          <cell r="J143">
            <v>11.439994812011719</v>
          </cell>
          <cell r="K143">
            <v>11.439994812011719</v>
          </cell>
        </row>
        <row r="144">
          <cell r="A144" t="str">
            <v>Beer Molson/Labatt Distributed2046</v>
          </cell>
          <cell r="B144">
            <v>2.2399999999999998</v>
          </cell>
          <cell r="C144">
            <v>0.38</v>
          </cell>
          <cell r="D144">
            <v>0.37999987602233887</v>
          </cell>
          <cell r="E144">
            <v>2046</v>
          </cell>
          <cell r="F144">
            <v>0.68300000000000005</v>
          </cell>
          <cell r="G144">
            <v>0.41099999999999998</v>
          </cell>
          <cell r="H144">
            <v>11.48</v>
          </cell>
          <cell r="I144">
            <v>11.479995727539063</v>
          </cell>
          <cell r="J144">
            <v>11.479995727539063</v>
          </cell>
          <cell r="K144">
            <v>11.479995727539063</v>
          </cell>
        </row>
        <row r="145">
          <cell r="A145" t="str">
            <v>Beer Molson/Labatt Distributed2076</v>
          </cell>
          <cell r="B145">
            <v>2.27</v>
          </cell>
          <cell r="C145">
            <v>0.38</v>
          </cell>
          <cell r="D145">
            <v>0.37999987602233887</v>
          </cell>
          <cell r="E145">
            <v>2076</v>
          </cell>
          <cell r="F145">
            <v>0.68300000000000005</v>
          </cell>
          <cell r="G145">
            <v>0.41099999999999998</v>
          </cell>
          <cell r="H145">
            <v>11.65</v>
          </cell>
          <cell r="I145">
            <v>11.649993896484375</v>
          </cell>
          <cell r="J145">
            <v>11.649993896484375</v>
          </cell>
          <cell r="K145">
            <v>11.649993896484375</v>
          </cell>
        </row>
        <row r="146">
          <cell r="A146" t="str">
            <v>Beer Molson/Labatt Distributed2840</v>
          </cell>
          <cell r="B146">
            <v>2.9699999999999998</v>
          </cell>
          <cell r="C146">
            <v>0.38</v>
          </cell>
          <cell r="D146">
            <v>0.37999987602233887</v>
          </cell>
          <cell r="E146">
            <v>2840</v>
          </cell>
          <cell r="F146">
            <v>0.63500000000000001</v>
          </cell>
          <cell r="G146">
            <v>0.41099999999999998</v>
          </cell>
          <cell r="H146">
            <v>15.93</v>
          </cell>
          <cell r="I146">
            <v>15.92999267578125</v>
          </cell>
          <cell r="J146">
            <v>15.92999267578125</v>
          </cell>
          <cell r="K146">
            <v>15.92999267578125</v>
          </cell>
        </row>
        <row r="147">
          <cell r="A147" t="str">
            <v>Beer Molson/Labatt Distributed2832</v>
          </cell>
          <cell r="B147">
            <v>2.96</v>
          </cell>
          <cell r="C147">
            <v>0.38</v>
          </cell>
          <cell r="D147">
            <v>0.37999987602233887</v>
          </cell>
          <cell r="E147">
            <v>2832</v>
          </cell>
          <cell r="F147">
            <v>0.63500000000000001</v>
          </cell>
          <cell r="G147">
            <v>0.41099999999999998</v>
          </cell>
          <cell r="H147">
            <v>15.89</v>
          </cell>
          <cell r="I147">
            <v>15.889999389648438</v>
          </cell>
          <cell r="J147">
            <v>15.889999389648438</v>
          </cell>
          <cell r="K147">
            <v>15.889999389648438</v>
          </cell>
        </row>
        <row r="148">
          <cell r="A148" t="str">
            <v>Beer Molson/Labatt Distributed2838</v>
          </cell>
          <cell r="B148">
            <v>2.9699999999999998</v>
          </cell>
          <cell r="C148">
            <v>0.38</v>
          </cell>
          <cell r="D148">
            <v>0.37999987602233887</v>
          </cell>
          <cell r="E148">
            <v>2838</v>
          </cell>
          <cell r="F148">
            <v>0.63500000000000001</v>
          </cell>
          <cell r="G148">
            <v>0.41099999999999998</v>
          </cell>
          <cell r="H148">
            <v>15.92</v>
          </cell>
          <cell r="I148">
            <v>15.919998168945313</v>
          </cell>
          <cell r="J148">
            <v>15.919998168945313</v>
          </cell>
          <cell r="K148">
            <v>15.919998168945313</v>
          </cell>
        </row>
        <row r="149">
          <cell r="A149" t="str">
            <v>Beer Molson/Labatt Distributed2843</v>
          </cell>
          <cell r="B149">
            <v>2.98</v>
          </cell>
          <cell r="C149">
            <v>0.38</v>
          </cell>
          <cell r="D149">
            <v>0.37999987602233887</v>
          </cell>
          <cell r="E149">
            <v>2843</v>
          </cell>
          <cell r="F149">
            <v>0.63500000000000001</v>
          </cell>
          <cell r="G149">
            <v>0.41099999999999998</v>
          </cell>
          <cell r="H149">
            <v>15.95</v>
          </cell>
          <cell r="I149">
            <v>15.949996948242188</v>
          </cell>
          <cell r="J149">
            <v>15.949996948242188</v>
          </cell>
          <cell r="K149">
            <v>15.949996948242188</v>
          </cell>
        </row>
        <row r="150">
          <cell r="A150" t="str">
            <v>Beer Molson/Labatt Distributed3784</v>
          </cell>
          <cell r="B150">
            <v>3.96</v>
          </cell>
          <cell r="C150">
            <v>0.38</v>
          </cell>
          <cell r="D150">
            <v>0.37999987602233887</v>
          </cell>
          <cell r="E150">
            <v>3784</v>
          </cell>
          <cell r="F150">
            <v>0.63500000000000001</v>
          </cell>
          <cell r="G150">
            <v>0.41099999999999998</v>
          </cell>
          <cell r="H150">
            <v>21.23</v>
          </cell>
          <cell r="I150">
            <v>21.229995727539063</v>
          </cell>
          <cell r="J150">
            <v>21.229995727539063</v>
          </cell>
          <cell r="K150">
            <v>21.229995727539063</v>
          </cell>
        </row>
        <row r="151">
          <cell r="A151" t="str">
            <v>Beer Molson/Labatt Distributed3960</v>
          </cell>
          <cell r="B151">
            <v>4</v>
          </cell>
          <cell r="C151">
            <v>0.38</v>
          </cell>
          <cell r="D151">
            <v>0.37999987602233887</v>
          </cell>
          <cell r="E151">
            <v>3960</v>
          </cell>
          <cell r="F151">
            <v>0.59899999999999998</v>
          </cell>
          <cell r="G151">
            <v>0.41099999999999998</v>
          </cell>
          <cell r="H151">
            <v>20.95</v>
          </cell>
          <cell r="I151">
            <v>20.949996948242188</v>
          </cell>
          <cell r="J151">
            <v>20.949996948242188</v>
          </cell>
          <cell r="K151">
            <v>20.949996948242188</v>
          </cell>
        </row>
        <row r="152">
          <cell r="A152" t="str">
            <v>Beer Molson/Labatt Distributed4000</v>
          </cell>
          <cell r="B152">
            <v>4.04</v>
          </cell>
          <cell r="C152">
            <v>0.38</v>
          </cell>
          <cell r="D152">
            <v>0.37999987602233887</v>
          </cell>
          <cell r="E152">
            <v>4000</v>
          </cell>
          <cell r="F152">
            <v>0.59899999999999998</v>
          </cell>
          <cell r="G152">
            <v>0.41099999999999998</v>
          </cell>
          <cell r="H152">
            <v>21.16</v>
          </cell>
          <cell r="I152">
            <v>21.159988403320313</v>
          </cell>
          <cell r="J152">
            <v>21.159988403320313</v>
          </cell>
          <cell r="K152">
            <v>21.159988403320313</v>
          </cell>
        </row>
        <row r="153">
          <cell r="A153" t="str">
            <v>Beer Molson/Labatt Distributed4092</v>
          </cell>
          <cell r="B153">
            <v>4.13</v>
          </cell>
          <cell r="C153">
            <v>0.38</v>
          </cell>
          <cell r="D153">
            <v>0.37999987602233887</v>
          </cell>
          <cell r="E153">
            <v>4092</v>
          </cell>
          <cell r="F153">
            <v>0.59899999999999998</v>
          </cell>
          <cell r="G153">
            <v>0.41099999999999998</v>
          </cell>
          <cell r="H153">
            <v>21.65</v>
          </cell>
          <cell r="I153">
            <v>21.649993896484375</v>
          </cell>
          <cell r="J153">
            <v>21.649993896484375</v>
          </cell>
          <cell r="K153">
            <v>21.649993896484375</v>
          </cell>
        </row>
        <row r="154">
          <cell r="A154" t="str">
            <v>Beer Molson/Labatt Distributed4260</v>
          </cell>
          <cell r="B154">
            <v>4.3</v>
          </cell>
          <cell r="C154">
            <v>0.38</v>
          </cell>
          <cell r="D154">
            <v>0.37999987602233887</v>
          </cell>
          <cell r="E154">
            <v>4260</v>
          </cell>
          <cell r="F154">
            <v>0.59899999999999998</v>
          </cell>
          <cell r="G154">
            <v>0.41099999999999998</v>
          </cell>
          <cell r="H154">
            <v>22.54</v>
          </cell>
          <cell r="I154">
            <v>22.539993286132813</v>
          </cell>
          <cell r="J154">
            <v>22.539993286132813</v>
          </cell>
          <cell r="K154">
            <v>22.539993286132813</v>
          </cell>
        </row>
        <row r="155">
          <cell r="A155" t="str">
            <v>Beer Molson/Labatt Distributed5000</v>
          </cell>
          <cell r="B155">
            <v>5.0600000000000005</v>
          </cell>
          <cell r="C155">
            <v>0.38</v>
          </cell>
          <cell r="D155">
            <v>0.37999987602233887</v>
          </cell>
          <cell r="E155">
            <v>5000</v>
          </cell>
          <cell r="F155">
            <v>0.59899999999999998</v>
          </cell>
          <cell r="G155">
            <v>0.41099999999999998</v>
          </cell>
          <cell r="H155">
            <v>26.45</v>
          </cell>
          <cell r="I155">
            <v>26.449996948242188</v>
          </cell>
          <cell r="J155">
            <v>26.449996948242188</v>
          </cell>
          <cell r="K155">
            <v>26.449996948242188</v>
          </cell>
        </row>
        <row r="156">
          <cell r="A156" t="str">
            <v>Beer Molson/Labatt Distributed5115</v>
          </cell>
          <cell r="B156">
            <v>5.16</v>
          </cell>
          <cell r="C156">
            <v>0.38</v>
          </cell>
          <cell r="D156">
            <v>0.37999987602233887</v>
          </cell>
          <cell r="E156">
            <v>5115</v>
          </cell>
          <cell r="F156">
            <v>0.59899999999999998</v>
          </cell>
          <cell r="G156">
            <v>0.41099999999999998</v>
          </cell>
          <cell r="H156">
            <v>27.06</v>
          </cell>
          <cell r="I156">
            <v>27.05999755859375</v>
          </cell>
          <cell r="J156">
            <v>27.05999755859375</v>
          </cell>
          <cell r="K156">
            <v>27.05999755859375</v>
          </cell>
        </row>
        <row r="157">
          <cell r="A157" t="str">
            <v>Beer Molson/Labatt Distributed5940</v>
          </cell>
          <cell r="B157">
            <v>6</v>
          </cell>
          <cell r="C157">
            <v>0.38</v>
          </cell>
          <cell r="D157">
            <v>0.37999987602233887</v>
          </cell>
          <cell r="E157">
            <v>5940</v>
          </cell>
          <cell r="F157">
            <v>0.59899999999999998</v>
          </cell>
          <cell r="G157">
            <v>0.41099999999999998</v>
          </cell>
          <cell r="H157">
            <v>31.42</v>
          </cell>
          <cell r="I157">
            <v>31.419998168945313</v>
          </cell>
          <cell r="J157">
            <v>31.419998168945313</v>
          </cell>
          <cell r="K157">
            <v>31.419998168945313</v>
          </cell>
        </row>
        <row r="158">
          <cell r="A158" t="str">
            <v>Beer Molson/Labatt Distributed7920</v>
          </cell>
          <cell r="B158">
            <v>7.67</v>
          </cell>
          <cell r="C158">
            <v>0.38</v>
          </cell>
          <cell r="D158">
            <v>0.37999987602233887</v>
          </cell>
          <cell r="E158">
            <v>7920</v>
          </cell>
          <cell r="F158">
            <v>0.55700000000000005</v>
          </cell>
          <cell r="G158">
            <v>0.41099999999999998</v>
          </cell>
          <cell r="H158">
            <v>41.9</v>
          </cell>
          <cell r="I158">
            <v>41.899993896484375</v>
          </cell>
          <cell r="J158">
            <v>41.899993896484375</v>
          </cell>
          <cell r="K158">
            <v>41.899993896484375</v>
          </cell>
        </row>
        <row r="159">
          <cell r="A159" t="str">
            <v>Beer Molson/Labatt Distributed20000</v>
          </cell>
          <cell r="B159">
            <v>10.78</v>
          </cell>
          <cell r="C159">
            <v>0.38</v>
          </cell>
          <cell r="D159">
            <v>0.37999987602233887</v>
          </cell>
          <cell r="E159">
            <v>20000</v>
          </cell>
          <cell r="F159">
            <v>0.53900000000000003</v>
          </cell>
          <cell r="G159">
            <v>0</v>
          </cell>
          <cell r="H159">
            <v>98.4</v>
          </cell>
          <cell r="I159">
            <v>98.39996337890625</v>
          </cell>
          <cell r="J159">
            <v>98.39996337890625</v>
          </cell>
          <cell r="K159">
            <v>98.39996337890625</v>
          </cell>
        </row>
        <row r="160">
          <cell r="A160" t="str">
            <v>Beer Molson/Labatt Distributed30000</v>
          </cell>
          <cell r="B160">
            <v>16.170000000000002</v>
          </cell>
          <cell r="C160">
            <v>0.38</v>
          </cell>
          <cell r="D160">
            <v>0.37999987602233887</v>
          </cell>
          <cell r="E160">
            <v>30000</v>
          </cell>
          <cell r="F160">
            <v>0.53900000000000003</v>
          </cell>
          <cell r="G160">
            <v>0</v>
          </cell>
          <cell r="H160">
            <v>147.6</v>
          </cell>
          <cell r="I160">
            <v>147.5999755859375</v>
          </cell>
          <cell r="J160">
            <v>147.5999755859375</v>
          </cell>
          <cell r="K160">
            <v>147.5999755859375</v>
          </cell>
        </row>
        <row r="161">
          <cell r="A161" t="str">
            <v>Beer Molson/Labatt Distributed50000</v>
          </cell>
          <cell r="B161">
            <v>26.95</v>
          </cell>
          <cell r="C161">
            <v>0.38</v>
          </cell>
          <cell r="D161">
            <v>0.37999987602233887</v>
          </cell>
          <cell r="E161">
            <v>50000</v>
          </cell>
          <cell r="F161">
            <v>0.53900000000000003</v>
          </cell>
          <cell r="G161">
            <v>0</v>
          </cell>
          <cell r="H161">
            <v>246</v>
          </cell>
          <cell r="I161">
            <v>246</v>
          </cell>
          <cell r="J161">
            <v>246</v>
          </cell>
          <cell r="K161">
            <v>246</v>
          </cell>
        </row>
        <row r="162">
          <cell r="A162" t="str">
            <v>Beer Molson/Labatt Distributed58600</v>
          </cell>
          <cell r="B162">
            <v>31.59</v>
          </cell>
          <cell r="C162">
            <v>0.38</v>
          </cell>
          <cell r="D162">
            <v>0.37999987602233887</v>
          </cell>
          <cell r="E162">
            <v>58600</v>
          </cell>
          <cell r="F162">
            <v>0.53900000000000003</v>
          </cell>
          <cell r="G162">
            <v>0</v>
          </cell>
          <cell r="H162">
            <v>288.31</v>
          </cell>
          <cell r="I162">
            <v>288.309814453125</v>
          </cell>
          <cell r="J162">
            <v>288.309814453125</v>
          </cell>
          <cell r="K162">
            <v>288.309814453125</v>
          </cell>
        </row>
        <row r="163">
          <cell r="A163" t="str">
            <v>Beer Molson/Labatt Distributed8184</v>
          </cell>
          <cell r="B163">
            <v>7.92</v>
          </cell>
          <cell r="C163">
            <v>0.38</v>
          </cell>
          <cell r="D163">
            <v>0.37999987602233887</v>
          </cell>
          <cell r="E163">
            <v>8184</v>
          </cell>
          <cell r="F163">
            <v>0.55700000000000005</v>
          </cell>
          <cell r="G163">
            <v>0.41099999999999998</v>
          </cell>
          <cell r="H163">
            <v>40.270000000000003</v>
          </cell>
          <cell r="I163">
            <v>40.269989013671875</v>
          </cell>
          <cell r="J163">
            <v>40.269989013671875</v>
          </cell>
          <cell r="K163">
            <v>40.269989013671875</v>
          </cell>
        </row>
        <row r="164">
          <cell r="A164" t="str">
            <v>Beer Molson/Labatt Distributed8520</v>
          </cell>
          <cell r="B164">
            <v>8.25</v>
          </cell>
          <cell r="C164">
            <v>0.38</v>
          </cell>
          <cell r="D164">
            <v>0.37999987602233887</v>
          </cell>
          <cell r="E164">
            <v>8520</v>
          </cell>
          <cell r="F164">
            <v>0.55700000000000005</v>
          </cell>
          <cell r="G164">
            <v>0.41099999999999998</v>
          </cell>
          <cell r="H164">
            <v>41.92</v>
          </cell>
          <cell r="I164">
            <v>41.91998291015625</v>
          </cell>
          <cell r="J164">
            <v>41.91998291015625</v>
          </cell>
          <cell r="K164">
            <v>41.91998291015625</v>
          </cell>
        </row>
        <row r="165">
          <cell r="A165" t="str">
            <v>Beer Molson/Labatt Distributed Low Alcohol Beer2046</v>
          </cell>
          <cell r="B165">
            <v>1.1199999999999999</v>
          </cell>
          <cell r="C165">
            <v>0.19</v>
          </cell>
          <cell r="D165">
            <v>0.18999993801116943</v>
          </cell>
          <cell r="E165">
            <v>2046</v>
          </cell>
          <cell r="F165">
            <v>0.34200000000000003</v>
          </cell>
          <cell r="G165">
            <v>0.20599999999999999</v>
          </cell>
          <cell r="H165">
            <v>5.32</v>
          </cell>
          <cell r="I165">
            <v>5.3199996948242188</v>
          </cell>
          <cell r="J165">
            <v>5.3199996948242188</v>
          </cell>
          <cell r="K165">
            <v>5.3199996948242188</v>
          </cell>
        </row>
        <row r="166">
          <cell r="A166" t="str">
            <v>Beer Molson/Labatt Distributed Low Alcohol Beer2130</v>
          </cell>
          <cell r="B166">
            <v>1.17</v>
          </cell>
          <cell r="C166">
            <v>0.19</v>
          </cell>
          <cell r="D166">
            <v>0.18999993801116943</v>
          </cell>
          <cell r="E166">
            <v>2130</v>
          </cell>
          <cell r="F166">
            <v>0.34200000000000003</v>
          </cell>
          <cell r="G166">
            <v>0.20599999999999999</v>
          </cell>
          <cell r="H166">
            <v>5.54</v>
          </cell>
          <cell r="I166">
            <v>5.5399971008300781</v>
          </cell>
          <cell r="J166">
            <v>5.5399971008300781</v>
          </cell>
          <cell r="K166">
            <v>5.5399971008300781</v>
          </cell>
        </row>
        <row r="167">
          <cell r="A167" t="str">
            <v>Beer Molson/Labatt Distributed Low Alcohol Beer4260</v>
          </cell>
          <cell r="B167">
            <v>2.16</v>
          </cell>
          <cell r="C167">
            <v>0.19</v>
          </cell>
          <cell r="D167">
            <v>0.18999993801116943</v>
          </cell>
          <cell r="E167">
            <v>4260</v>
          </cell>
          <cell r="F167">
            <v>0.3</v>
          </cell>
          <cell r="G167">
            <v>0.20599999999999999</v>
          </cell>
          <cell r="H167">
            <v>11.12</v>
          </cell>
          <cell r="I167">
            <v>11.1199951171875</v>
          </cell>
          <cell r="J167">
            <v>11.1199951171875</v>
          </cell>
          <cell r="K167">
            <v>11.1199951171875</v>
          </cell>
        </row>
        <row r="168">
          <cell r="A168" t="str">
            <v>Beer Keg20000</v>
          </cell>
          <cell r="B168">
            <v>10.78</v>
          </cell>
          <cell r="C168">
            <v>0.38</v>
          </cell>
          <cell r="D168">
            <v>0.37999987602233887</v>
          </cell>
          <cell r="E168">
            <v>20000</v>
          </cell>
          <cell r="F168">
            <v>0.53900000000000003</v>
          </cell>
          <cell r="G168">
            <v>0</v>
          </cell>
          <cell r="H168">
            <v>98.4</v>
          </cell>
          <cell r="I168">
            <v>98.39996337890625</v>
          </cell>
          <cell r="J168">
            <v>98.39996337890625</v>
          </cell>
          <cell r="K168">
            <v>98.39996337890625</v>
          </cell>
        </row>
        <row r="169">
          <cell r="A169" t="str">
            <v>Beer Keg30000</v>
          </cell>
          <cell r="B169">
            <v>16.170000000000002</v>
          </cell>
          <cell r="C169">
            <v>0.38</v>
          </cell>
          <cell r="D169">
            <v>0.37999987602233887</v>
          </cell>
          <cell r="E169">
            <v>30000</v>
          </cell>
          <cell r="F169">
            <v>0.53900000000000003</v>
          </cell>
          <cell r="G169">
            <v>0</v>
          </cell>
          <cell r="H169">
            <v>147.6</v>
          </cell>
          <cell r="I169">
            <v>147.5999755859375</v>
          </cell>
          <cell r="J169">
            <v>147.5999755859375</v>
          </cell>
          <cell r="K169">
            <v>147.5999755859375</v>
          </cell>
        </row>
        <row r="170">
          <cell r="A170" t="str">
            <v>Beer Keg50000</v>
          </cell>
          <cell r="B170">
            <v>26.95</v>
          </cell>
          <cell r="C170">
            <v>0.38</v>
          </cell>
          <cell r="D170">
            <v>0.37999987602233887</v>
          </cell>
          <cell r="E170">
            <v>50000</v>
          </cell>
          <cell r="F170">
            <v>0.53900000000000003</v>
          </cell>
          <cell r="G170">
            <v>0</v>
          </cell>
          <cell r="H170">
            <v>246</v>
          </cell>
          <cell r="I170">
            <v>246</v>
          </cell>
          <cell r="J170">
            <v>246</v>
          </cell>
          <cell r="K170">
            <v>246</v>
          </cell>
        </row>
        <row r="171">
          <cell r="A171" t="str">
            <v>Code -575-Quidi Vidi - 6x341-2046ml - Retail 13.24</v>
          </cell>
          <cell r="B171">
            <v>3.05</v>
          </cell>
          <cell r="C171">
            <v>3.0499992370605469</v>
          </cell>
          <cell r="D171">
            <v>3.0499992370605469</v>
          </cell>
          <cell r="E171">
            <v>2046</v>
          </cell>
          <cell r="F171">
            <v>1.0429999999999999</v>
          </cell>
          <cell r="G171">
            <v>1.042999267578125</v>
          </cell>
          <cell r="H171">
            <v>10.56</v>
          </cell>
          <cell r="I171">
            <v>10.55999755859375</v>
          </cell>
          <cell r="J171">
            <v>10.55999755859375</v>
          </cell>
          <cell r="K171">
            <v>10.55999755859375</v>
          </cell>
        </row>
        <row r="172">
          <cell r="A172" t="str">
            <v>Code -576-QV - 6x341-2046ml - Retail 12.50</v>
          </cell>
          <cell r="B172">
            <v>2.95</v>
          </cell>
          <cell r="C172">
            <v>2.9499988555908203</v>
          </cell>
          <cell r="D172">
            <v>2.9499988555908203</v>
          </cell>
          <cell r="E172">
            <v>2.9499988555908203</v>
          </cell>
          <cell r="F172">
            <v>2.9499988555908203</v>
          </cell>
          <cell r="G172">
            <v>2.9499988555908203</v>
          </cell>
          <cell r="H172">
            <v>2.9499988555908203</v>
          </cell>
          <cell r="I172">
            <v>2.9499988555908203</v>
          </cell>
          <cell r="J172">
            <v>2.9499988555908203</v>
          </cell>
          <cell r="K172">
            <v>2.9499988555908203</v>
          </cell>
        </row>
        <row r="173">
          <cell r="A173" t="str">
            <v>Code -577-Storm - 6x341-2046ml - Retail 13.75</v>
          </cell>
          <cell r="B173">
            <v>3.12</v>
          </cell>
          <cell r="C173">
            <v>3.1199989318847656</v>
          </cell>
          <cell r="D173">
            <v>3.1199989318847656</v>
          </cell>
          <cell r="E173">
            <v>3.1199989318847656</v>
          </cell>
          <cell r="F173">
            <v>3.1199989318847656</v>
          </cell>
          <cell r="G173">
            <v>3.1199989318847656</v>
          </cell>
          <cell r="H173">
            <v>3.1199989318847656</v>
          </cell>
          <cell r="I173">
            <v>3.1199989318847656</v>
          </cell>
          <cell r="J173">
            <v>3.1199989318847656</v>
          </cell>
          <cell r="K173">
            <v>3.1199989318847656</v>
          </cell>
        </row>
        <row r="174">
          <cell r="A174" t="str">
            <v>Code -578-Quidi Vidi - 4x341-1364ml - Retail 12.60</v>
          </cell>
          <cell r="B174">
            <v>2.59</v>
          </cell>
          <cell r="C174">
            <v>2.5899982452392578</v>
          </cell>
          <cell r="D174">
            <v>2.5899982452392578</v>
          </cell>
          <cell r="E174">
            <v>2.5899982452392578</v>
          </cell>
          <cell r="F174">
            <v>2.5899982452392578</v>
          </cell>
          <cell r="G174">
            <v>2.5899982452392578</v>
          </cell>
          <cell r="H174">
            <v>2.5899982452392578</v>
          </cell>
          <cell r="I174">
            <v>2.5899982452392578</v>
          </cell>
          <cell r="J174">
            <v>2.5899982452392578</v>
          </cell>
          <cell r="K174">
            <v>2.5899982452392578</v>
          </cell>
        </row>
        <row r="175">
          <cell r="A175" t="str">
            <v>Code -580-Microbreweries - Big - 6x341-2046ml</v>
          </cell>
          <cell r="B175">
            <v>1.8921408</v>
          </cell>
          <cell r="C175">
            <v>0.32300000000000001</v>
          </cell>
          <cell r="D175">
            <v>0.32299995422363281</v>
          </cell>
          <cell r="E175">
            <v>2046</v>
          </cell>
          <cell r="F175">
            <v>1.0880000000000001</v>
          </cell>
          <cell r="G175">
            <v>1.0879993438720703</v>
          </cell>
          <cell r="H175">
            <v>11.05</v>
          </cell>
          <cell r="I175">
            <v>11.049995422363281</v>
          </cell>
          <cell r="J175">
            <v>11.049995422363281</v>
          </cell>
          <cell r="K175">
            <v>11.049995422363281</v>
          </cell>
        </row>
        <row r="176">
          <cell r="A176" t="str">
            <v>Code -581-Quidi Vidi - 6x341-2046ml - Retail 17.99</v>
          </cell>
          <cell r="B176">
            <v>3.71</v>
          </cell>
          <cell r="C176">
            <v>3.7099990844726563</v>
          </cell>
          <cell r="D176">
            <v>3.7099990844726563</v>
          </cell>
          <cell r="E176">
            <v>3.7099990844726563</v>
          </cell>
          <cell r="F176">
            <v>3.7099990844726563</v>
          </cell>
          <cell r="G176">
            <v>3.7099990844726563</v>
          </cell>
          <cell r="H176">
            <v>3.7099990844726563</v>
          </cell>
          <cell r="I176">
            <v>3.7099990844726563</v>
          </cell>
          <cell r="J176">
            <v>3.7099990844726563</v>
          </cell>
          <cell r="K176">
            <v>3.7099990844726563</v>
          </cell>
        </row>
        <row r="177">
          <cell r="A177" t="str">
            <v>Code -585-Quidi Vidi - 12x341-4092ml - Retail 24.15</v>
          </cell>
          <cell r="B177">
            <v>5.65</v>
          </cell>
          <cell r="C177">
            <v>5.6499977111816406</v>
          </cell>
          <cell r="D177">
            <v>5.6499977111816406</v>
          </cell>
          <cell r="E177">
            <v>4092</v>
          </cell>
          <cell r="F177">
            <v>1.0029999999999999</v>
          </cell>
          <cell r="G177">
            <v>1.0029993057250977</v>
          </cell>
          <cell r="H177">
            <v>20.09</v>
          </cell>
          <cell r="I177">
            <v>20.089996337890625</v>
          </cell>
          <cell r="J177">
            <v>20.089996337890625</v>
          </cell>
          <cell r="K177">
            <v>20.089996337890625</v>
          </cell>
        </row>
        <row r="178">
          <cell r="A178" t="str">
            <v>Code -586-QV - 12x341-4092ml - Retail 22.75</v>
          </cell>
          <cell r="B178">
            <v>5.46</v>
          </cell>
          <cell r="C178">
            <v>5.4599990844726563</v>
          </cell>
          <cell r="D178">
            <v>5.4599990844726563</v>
          </cell>
          <cell r="E178">
            <v>5.4599990844726563</v>
          </cell>
          <cell r="F178">
            <v>5.4599990844726563</v>
          </cell>
          <cell r="G178">
            <v>5.4599990844726563</v>
          </cell>
          <cell r="H178">
            <v>5.4599990844726563</v>
          </cell>
          <cell r="I178">
            <v>5.4599990844726563</v>
          </cell>
          <cell r="J178">
            <v>5.4599990844726563</v>
          </cell>
          <cell r="K178">
            <v>5.4599990844726563</v>
          </cell>
        </row>
        <row r="179">
          <cell r="A179" t="str">
            <v>Code -590-Microbreweries - Big - 12x341-4092ml</v>
          </cell>
          <cell r="B179">
            <v>3.5408075999999999</v>
          </cell>
          <cell r="C179">
            <v>0.32300000000000001</v>
          </cell>
          <cell r="D179">
            <v>0.32299995422363281</v>
          </cell>
          <cell r="E179">
            <v>4092</v>
          </cell>
          <cell r="F179">
            <v>1.018</v>
          </cell>
          <cell r="G179">
            <v>1.0179996490478516</v>
          </cell>
          <cell r="H179">
            <v>20.09</v>
          </cell>
          <cell r="I179">
            <v>20.089996337890625</v>
          </cell>
          <cell r="J179">
            <v>20.089996337890625</v>
          </cell>
          <cell r="K179">
            <v>20.089996337890625</v>
          </cell>
        </row>
        <row r="180">
          <cell r="A180" t="str">
            <v>Code -595-Storm - Singles-650ml - Retail 4.60</v>
          </cell>
          <cell r="B180">
            <v>1.05</v>
          </cell>
          <cell r="C180">
            <v>1.0499992370605469</v>
          </cell>
          <cell r="D180">
            <v>1.0499992370605469</v>
          </cell>
          <cell r="E180">
            <v>650</v>
          </cell>
          <cell r="F180">
            <v>0.84</v>
          </cell>
          <cell r="G180">
            <v>0.83999967575073242</v>
          </cell>
          <cell r="H180">
            <v>3.85</v>
          </cell>
          <cell r="I180">
            <v>3.8499984741210938</v>
          </cell>
          <cell r="J180">
            <v>3.8499984741210938</v>
          </cell>
          <cell r="K180">
            <v>3.8499984741210938</v>
          </cell>
        </row>
        <row r="181">
          <cell r="A181" t="str">
            <v>Code -600-Quidi Vidi - 2 Pk-682ml - Retail 6.49</v>
          </cell>
          <cell r="B181">
            <v>1.32</v>
          </cell>
          <cell r="C181">
            <v>1.3199996948242188</v>
          </cell>
          <cell r="D181">
            <v>1.3199996948242188</v>
          </cell>
          <cell r="E181">
            <v>682</v>
          </cell>
          <cell r="F181">
            <v>0.84</v>
          </cell>
          <cell r="G181">
            <v>0.83999967575073242</v>
          </cell>
          <cell r="H181">
            <v>4.04</v>
          </cell>
          <cell r="I181">
            <v>4.0399971008300781</v>
          </cell>
          <cell r="J181">
            <v>4.0399971008300781</v>
          </cell>
          <cell r="K181">
            <v>4.0399971008300781</v>
          </cell>
        </row>
        <row r="182">
          <cell r="A182" t="str">
            <v>Code -601-Yellow Belly - Singles-1000ml - Retail 8.95</v>
          </cell>
          <cell r="B182">
            <v>1.54</v>
          </cell>
          <cell r="C182">
            <v>1.5399999618530273</v>
          </cell>
          <cell r="D182">
            <v>1.5399999618530273</v>
          </cell>
          <cell r="E182">
            <v>1000</v>
          </cell>
          <cell r="F182">
            <v>1.48</v>
          </cell>
          <cell r="G182">
            <v>1.4799995422363281</v>
          </cell>
          <cell r="H182">
            <v>1.4799995422363281</v>
          </cell>
          <cell r="I182">
            <v>1.4799995422363281</v>
          </cell>
          <cell r="J182">
            <v>1.4799995422363281</v>
          </cell>
          <cell r="K182">
            <v>1.4799995422363281</v>
          </cell>
        </row>
        <row r="183">
          <cell r="A183" t="str">
            <v>Code -602-Yellow Belly - Singles-1000ml - Retail 12.50</v>
          </cell>
          <cell r="B183">
            <v>2.0299999999999998</v>
          </cell>
          <cell r="C183">
            <v>2.029998779296875</v>
          </cell>
          <cell r="D183">
            <v>2.029998779296875</v>
          </cell>
          <cell r="E183">
            <v>1000</v>
          </cell>
          <cell r="F183">
            <v>1.48</v>
          </cell>
          <cell r="G183">
            <v>1.4799995422363281</v>
          </cell>
          <cell r="H183">
            <v>1.4799995422363281</v>
          </cell>
          <cell r="I183">
            <v>1.4799995422363281</v>
          </cell>
          <cell r="J183">
            <v>1.4799995422363281</v>
          </cell>
          <cell r="K183">
            <v>1.4799995422363281</v>
          </cell>
        </row>
        <row r="184">
          <cell r="A184" t="str">
            <v>Code -XXX-Yellow Belly - Growler-1800ml - Retail 21.06</v>
          </cell>
          <cell r="B184">
            <v>2.63</v>
          </cell>
          <cell r="C184">
            <v>2.6299991607666016</v>
          </cell>
          <cell r="D184">
            <v>2.6299991607666016</v>
          </cell>
          <cell r="E184">
            <v>1800</v>
          </cell>
          <cell r="F184">
            <v>2.63</v>
          </cell>
          <cell r="G184">
            <v>2.6299991607666016</v>
          </cell>
          <cell r="H184">
            <v>2.6299991607666016</v>
          </cell>
          <cell r="I184">
            <v>2.6299991607666016</v>
          </cell>
          <cell r="J184">
            <v>2.6299991607666016</v>
          </cell>
          <cell r="K184">
            <v>2.6299991607666016</v>
          </cell>
        </row>
        <row r="185">
          <cell r="A185" t="str">
            <v>Code -605-Storm - Wooden Killick-650ml</v>
          </cell>
          <cell r="B185">
            <v>0.74295</v>
          </cell>
          <cell r="C185">
            <v>0.25346000000000002</v>
          </cell>
          <cell r="D185">
            <v>0.25345993041992188</v>
          </cell>
          <cell r="E185">
            <v>650</v>
          </cell>
          <cell r="F185">
            <v>1.143</v>
          </cell>
          <cell r="G185">
            <v>1.1429996490478516</v>
          </cell>
          <cell r="H185">
            <v>3.85</v>
          </cell>
          <cell r="I185">
            <v>3.8499984741210938</v>
          </cell>
          <cell r="J185">
            <v>3.8499984741210938</v>
          </cell>
          <cell r="K185">
            <v>3.8499984741210938</v>
          </cell>
        </row>
        <row r="186">
          <cell r="A186" t="str">
            <v>Beer NLC Distributed250</v>
          </cell>
          <cell r="B186">
            <v>0.27</v>
          </cell>
          <cell r="C186">
            <v>0.38</v>
          </cell>
          <cell r="D186">
            <v>0.67</v>
          </cell>
          <cell r="E186">
            <v>250</v>
          </cell>
          <cell r="F186">
            <v>0.68899999999999995</v>
          </cell>
          <cell r="G186">
            <v>0.41099999999999998</v>
          </cell>
          <cell r="H186">
            <v>1.52</v>
          </cell>
          <cell r="I186">
            <v>1.5199995040893555</v>
          </cell>
          <cell r="J186">
            <v>1.5199995040893555</v>
          </cell>
          <cell r="K186">
            <v>1.5199995040893555</v>
          </cell>
        </row>
        <row r="187">
          <cell r="A187" t="str">
            <v>Beer NLC Distributed330</v>
          </cell>
          <cell r="B187">
            <v>0.37</v>
          </cell>
          <cell r="C187">
            <v>0.38</v>
          </cell>
          <cell r="D187">
            <v>0.67</v>
          </cell>
          <cell r="E187">
            <v>330</v>
          </cell>
          <cell r="F187">
            <v>0.68899999999999995</v>
          </cell>
          <cell r="G187">
            <v>0.41099999999999998</v>
          </cell>
          <cell r="H187">
            <v>2.0099999999999998</v>
          </cell>
          <cell r="I187">
            <v>2.0099983215332031</v>
          </cell>
          <cell r="J187">
            <v>2.0099983215332031</v>
          </cell>
          <cell r="K187">
            <v>2.0099983215332031</v>
          </cell>
        </row>
        <row r="188">
          <cell r="A188" t="str">
            <v>Beer NLC Distributed341</v>
          </cell>
          <cell r="B188">
            <v>0.37</v>
          </cell>
          <cell r="C188">
            <v>0.38</v>
          </cell>
          <cell r="D188">
            <v>0.67</v>
          </cell>
          <cell r="E188">
            <v>341</v>
          </cell>
          <cell r="F188">
            <v>0.68899999999999995</v>
          </cell>
          <cell r="G188">
            <v>0.41099999999999998</v>
          </cell>
          <cell r="H188">
            <v>2.0699999999999998</v>
          </cell>
          <cell r="I188">
            <v>2.0699996948242188</v>
          </cell>
          <cell r="J188">
            <v>2.0699996948242188</v>
          </cell>
          <cell r="K188">
            <v>2.0699996948242188</v>
          </cell>
        </row>
        <row r="189">
          <cell r="A189" t="str">
            <v>Beer NLC Distributed355</v>
          </cell>
          <cell r="B189">
            <v>0.39</v>
          </cell>
          <cell r="C189">
            <v>0.38</v>
          </cell>
          <cell r="D189">
            <v>0.67</v>
          </cell>
          <cell r="E189">
            <v>355</v>
          </cell>
          <cell r="F189">
            <v>0.68899999999999995</v>
          </cell>
          <cell r="G189">
            <v>0.41099999999999998</v>
          </cell>
          <cell r="H189">
            <v>2.16</v>
          </cell>
          <cell r="I189">
            <v>2.1599998474121094</v>
          </cell>
          <cell r="J189">
            <v>2.1599998474121094</v>
          </cell>
          <cell r="K189">
            <v>2.1599998474121094</v>
          </cell>
        </row>
        <row r="190">
          <cell r="A190" t="str">
            <v>Beer NLC Distributed375</v>
          </cell>
          <cell r="B190">
            <v>0.41000000000000003</v>
          </cell>
          <cell r="C190">
            <v>0.38</v>
          </cell>
          <cell r="D190">
            <v>0.67</v>
          </cell>
          <cell r="E190">
            <v>375</v>
          </cell>
          <cell r="F190">
            <v>0.68899999999999995</v>
          </cell>
          <cell r="G190">
            <v>0.41099999999999998</v>
          </cell>
          <cell r="H190">
            <v>2.2799999999999998</v>
          </cell>
          <cell r="I190">
            <v>2.279998779296875</v>
          </cell>
          <cell r="J190">
            <v>2.279998779296875</v>
          </cell>
          <cell r="K190">
            <v>2.279998779296875</v>
          </cell>
        </row>
        <row r="191">
          <cell r="A191" t="str">
            <v>Beer NLC Distributed440</v>
          </cell>
          <cell r="B191">
            <v>0.48</v>
          </cell>
          <cell r="C191">
            <v>0.38</v>
          </cell>
          <cell r="D191">
            <v>0.67</v>
          </cell>
          <cell r="E191">
            <v>440</v>
          </cell>
          <cell r="F191">
            <v>0.68899999999999995</v>
          </cell>
          <cell r="G191">
            <v>0.41099999999999998</v>
          </cell>
          <cell r="H191">
            <v>2.68</v>
          </cell>
          <cell r="I191">
            <v>2.6799983978271484</v>
          </cell>
          <cell r="J191">
            <v>2.6799983978271484</v>
          </cell>
          <cell r="K191">
            <v>2.6799983978271484</v>
          </cell>
        </row>
        <row r="192">
          <cell r="A192" t="str">
            <v>Beer NLC Distributed473</v>
          </cell>
          <cell r="B192">
            <v>0.52</v>
          </cell>
          <cell r="C192">
            <v>0.38</v>
          </cell>
          <cell r="D192">
            <v>0.67</v>
          </cell>
          <cell r="E192">
            <v>473</v>
          </cell>
          <cell r="F192">
            <v>0.68899999999999995</v>
          </cell>
          <cell r="G192">
            <v>0.41099999999999998</v>
          </cell>
          <cell r="H192">
            <v>2.88</v>
          </cell>
          <cell r="I192">
            <v>2.8799991607666016</v>
          </cell>
          <cell r="J192">
            <v>2.8799991607666016</v>
          </cell>
          <cell r="K192">
            <v>2.8799991607666016</v>
          </cell>
        </row>
        <row r="193">
          <cell r="A193" t="str">
            <v>Beer NLC Distributed500</v>
          </cell>
          <cell r="B193">
            <v>0.55000000000000004</v>
          </cell>
          <cell r="C193">
            <v>0.38</v>
          </cell>
          <cell r="D193">
            <v>0.67</v>
          </cell>
          <cell r="E193">
            <v>500</v>
          </cell>
          <cell r="F193">
            <v>0.68899999999999995</v>
          </cell>
          <cell r="G193">
            <v>0.41099999999999998</v>
          </cell>
          <cell r="H193">
            <v>3.04</v>
          </cell>
          <cell r="I193">
            <v>3.0399990081787109</v>
          </cell>
          <cell r="J193">
            <v>3.0399990081787109</v>
          </cell>
          <cell r="K193">
            <v>3.0399990081787109</v>
          </cell>
        </row>
        <row r="194">
          <cell r="A194" t="str">
            <v>Beer NLC Distributed550</v>
          </cell>
          <cell r="B194">
            <v>0.61</v>
          </cell>
          <cell r="C194">
            <v>0.38</v>
          </cell>
          <cell r="D194">
            <v>0.67</v>
          </cell>
          <cell r="E194">
            <v>550</v>
          </cell>
          <cell r="F194">
            <v>0.68899999999999995</v>
          </cell>
          <cell r="G194">
            <v>0.41099999999999998</v>
          </cell>
          <cell r="H194">
            <v>3.34</v>
          </cell>
          <cell r="I194">
            <v>3.3399982452392578</v>
          </cell>
          <cell r="J194">
            <v>3.3399982452392578</v>
          </cell>
          <cell r="K194">
            <v>3.3399982452392578</v>
          </cell>
        </row>
        <row r="195">
          <cell r="A195" t="str">
            <v>Beer NLC Distributed600</v>
          </cell>
          <cell r="B195">
            <v>0.65999999999999992</v>
          </cell>
          <cell r="C195">
            <v>0.38</v>
          </cell>
          <cell r="D195">
            <v>0.67</v>
          </cell>
          <cell r="E195">
            <v>600</v>
          </cell>
          <cell r="F195">
            <v>0.68899999999999995</v>
          </cell>
          <cell r="G195">
            <v>0.41099999999999998</v>
          </cell>
          <cell r="H195">
            <v>3.65</v>
          </cell>
          <cell r="I195">
            <v>3.6499996185302734</v>
          </cell>
          <cell r="J195">
            <v>3.6499996185302734</v>
          </cell>
          <cell r="K195">
            <v>3.6499996185302734</v>
          </cell>
        </row>
        <row r="196">
          <cell r="A196" t="str">
            <v>Beer NLC Distributed650</v>
          </cell>
          <cell r="B196">
            <v>0.72</v>
          </cell>
          <cell r="C196">
            <v>0.38</v>
          </cell>
          <cell r="D196">
            <v>0.67</v>
          </cell>
          <cell r="E196">
            <v>650</v>
          </cell>
          <cell r="F196">
            <v>0.68899999999999995</v>
          </cell>
          <cell r="G196">
            <v>0.41099999999999998</v>
          </cell>
          <cell r="H196">
            <v>3.95</v>
          </cell>
          <cell r="I196">
            <v>3.9499988555908203</v>
          </cell>
          <cell r="J196">
            <v>3.9499988555908203</v>
          </cell>
          <cell r="K196">
            <v>3.9499988555908203</v>
          </cell>
        </row>
        <row r="197">
          <cell r="A197" t="str">
            <v>Beer NLC Distributed660</v>
          </cell>
          <cell r="B197">
            <v>0.72</v>
          </cell>
          <cell r="C197">
            <v>0.38</v>
          </cell>
          <cell r="D197">
            <v>0.67</v>
          </cell>
          <cell r="E197">
            <v>660</v>
          </cell>
          <cell r="F197">
            <v>0.68899999999999995</v>
          </cell>
          <cell r="G197">
            <v>0.41099999999999998</v>
          </cell>
          <cell r="H197">
            <v>4.01</v>
          </cell>
          <cell r="I197">
            <v>4.0099983215332031</v>
          </cell>
          <cell r="J197">
            <v>4.0099983215332031</v>
          </cell>
          <cell r="K197">
            <v>4.0099983215332031</v>
          </cell>
        </row>
        <row r="198">
          <cell r="A198" t="str">
            <v>Beer NLC Distributed710</v>
          </cell>
          <cell r="B198">
            <v>0.77</v>
          </cell>
          <cell r="C198">
            <v>0.38</v>
          </cell>
          <cell r="D198">
            <v>0.67</v>
          </cell>
          <cell r="E198">
            <v>710</v>
          </cell>
          <cell r="F198">
            <v>0.68300000000000005</v>
          </cell>
          <cell r="G198">
            <v>0.41099999999999998</v>
          </cell>
          <cell r="H198">
            <v>4.28</v>
          </cell>
          <cell r="I198">
            <v>4.279998779296875</v>
          </cell>
          <cell r="J198">
            <v>4.279998779296875</v>
          </cell>
          <cell r="K198">
            <v>4.279998779296875</v>
          </cell>
        </row>
        <row r="199">
          <cell r="A199" t="str">
            <v>Beer NLC Distributed750</v>
          </cell>
          <cell r="B199">
            <v>0.82000000000000006</v>
          </cell>
          <cell r="C199">
            <v>0.38</v>
          </cell>
          <cell r="D199">
            <v>0.67</v>
          </cell>
          <cell r="E199">
            <v>750</v>
          </cell>
          <cell r="F199">
            <v>0.68300000000000005</v>
          </cell>
          <cell r="G199">
            <v>0.41099999999999998</v>
          </cell>
          <cell r="H199">
            <v>4.5199999999999996</v>
          </cell>
          <cell r="I199">
            <v>4.5199966430664063</v>
          </cell>
          <cell r="J199">
            <v>4.5199966430664063</v>
          </cell>
          <cell r="K199">
            <v>4.5199966430664063</v>
          </cell>
        </row>
        <row r="200">
          <cell r="A200" t="str">
            <v>Beer NLC Distributed765</v>
          </cell>
          <cell r="B200">
            <v>0.83000000000000007</v>
          </cell>
          <cell r="C200">
            <v>0.38</v>
          </cell>
          <cell r="D200">
            <v>0.67</v>
          </cell>
          <cell r="E200">
            <v>765</v>
          </cell>
          <cell r="F200">
            <v>0.68300000000000005</v>
          </cell>
          <cell r="G200">
            <v>0.41099999999999998</v>
          </cell>
          <cell r="H200">
            <v>4.6100000000000003</v>
          </cell>
          <cell r="I200">
            <v>4.6099967956542969</v>
          </cell>
          <cell r="J200">
            <v>4.6099967956542969</v>
          </cell>
          <cell r="K200">
            <v>4.6099967956542969</v>
          </cell>
        </row>
        <row r="201">
          <cell r="A201" t="str">
            <v>Beer NLC Distributed880</v>
          </cell>
          <cell r="B201">
            <v>0.96</v>
          </cell>
          <cell r="C201">
            <v>0.38</v>
          </cell>
          <cell r="D201">
            <v>0.67</v>
          </cell>
          <cell r="E201">
            <v>880</v>
          </cell>
          <cell r="F201">
            <v>0.68300000000000005</v>
          </cell>
          <cell r="G201">
            <v>0.41099999999999998</v>
          </cell>
          <cell r="H201">
            <v>5.31</v>
          </cell>
          <cell r="I201">
            <v>5.30999755859375</v>
          </cell>
          <cell r="J201">
            <v>5.30999755859375</v>
          </cell>
          <cell r="K201">
            <v>5.30999755859375</v>
          </cell>
        </row>
        <row r="202">
          <cell r="A202" t="str">
            <v>Beer NLC Distributed944</v>
          </cell>
          <cell r="B202">
            <v>1.03</v>
          </cell>
          <cell r="C202">
            <v>0.38</v>
          </cell>
          <cell r="D202">
            <v>0.67</v>
          </cell>
          <cell r="E202">
            <v>944</v>
          </cell>
          <cell r="F202">
            <v>0.68300000000000005</v>
          </cell>
          <cell r="G202">
            <v>0.41099999999999998</v>
          </cell>
          <cell r="H202">
            <v>5.69</v>
          </cell>
          <cell r="I202">
            <v>5.6899986267089844</v>
          </cell>
          <cell r="J202">
            <v>5.6899986267089844</v>
          </cell>
          <cell r="K202">
            <v>5.6899986267089844</v>
          </cell>
        </row>
        <row r="203">
          <cell r="A203" t="str">
            <v>Beer NLC Distributed946</v>
          </cell>
          <cell r="B203">
            <v>1.04</v>
          </cell>
          <cell r="C203">
            <v>0.38</v>
          </cell>
          <cell r="D203">
            <v>0.67</v>
          </cell>
          <cell r="E203">
            <v>946</v>
          </cell>
          <cell r="F203">
            <v>0.68300000000000005</v>
          </cell>
          <cell r="G203">
            <v>0.41099999999999998</v>
          </cell>
          <cell r="H203">
            <v>5.7</v>
          </cell>
          <cell r="I203">
            <v>5.6999969482421875</v>
          </cell>
          <cell r="J203">
            <v>5.6999969482421875</v>
          </cell>
          <cell r="K203">
            <v>5.6999969482421875</v>
          </cell>
        </row>
        <row r="204">
          <cell r="A204" t="str">
            <v>Beer NLC Distributed990</v>
          </cell>
          <cell r="B204">
            <v>1.0900000000000001</v>
          </cell>
          <cell r="C204">
            <v>0.38</v>
          </cell>
          <cell r="D204">
            <v>0.67</v>
          </cell>
          <cell r="E204">
            <v>990</v>
          </cell>
          <cell r="F204">
            <v>0.68300000000000005</v>
          </cell>
          <cell r="G204">
            <v>0.41099999999999998</v>
          </cell>
          <cell r="H204">
            <v>5.97</v>
          </cell>
          <cell r="I204">
            <v>5.9699974060058594</v>
          </cell>
          <cell r="J204">
            <v>5.9699974060058594</v>
          </cell>
          <cell r="K204">
            <v>5.9699974060058594</v>
          </cell>
        </row>
        <row r="205">
          <cell r="A205" t="str">
            <v>Beer NLC Distributed1000</v>
          </cell>
          <cell r="B205">
            <v>1.0900000000000001</v>
          </cell>
          <cell r="C205">
            <v>0.38</v>
          </cell>
          <cell r="D205">
            <v>0.67</v>
          </cell>
          <cell r="E205">
            <v>1000</v>
          </cell>
          <cell r="F205">
            <v>0.68300000000000005</v>
          </cell>
          <cell r="G205">
            <v>0.41099999999999998</v>
          </cell>
          <cell r="H205">
            <v>6.03</v>
          </cell>
          <cell r="I205">
            <v>6.029998779296875</v>
          </cell>
          <cell r="J205">
            <v>6.029998779296875</v>
          </cell>
          <cell r="K205">
            <v>6.029998779296875</v>
          </cell>
        </row>
        <row r="206">
          <cell r="A206" t="str">
            <v>Beer NLC Distributed1100</v>
          </cell>
          <cell r="B206">
            <v>1.2</v>
          </cell>
          <cell r="C206">
            <v>0.38</v>
          </cell>
          <cell r="D206">
            <v>0.67</v>
          </cell>
          <cell r="E206">
            <v>1100</v>
          </cell>
          <cell r="F206">
            <v>0.68300000000000005</v>
          </cell>
          <cell r="G206">
            <v>0.41099999999999998</v>
          </cell>
          <cell r="H206">
            <v>6.63</v>
          </cell>
          <cell r="I206">
            <v>6.6299972534179688</v>
          </cell>
          <cell r="J206">
            <v>6.6299972534179688</v>
          </cell>
          <cell r="K206">
            <v>6.6299972534179688</v>
          </cell>
        </row>
        <row r="207">
          <cell r="A207" t="str">
            <v>Beer NLC Distributed1110</v>
          </cell>
          <cell r="B207">
            <v>1.22</v>
          </cell>
          <cell r="C207">
            <v>0.38</v>
          </cell>
          <cell r="D207">
            <v>0.67</v>
          </cell>
          <cell r="E207">
            <v>1110</v>
          </cell>
          <cell r="F207">
            <v>0.68300000000000005</v>
          </cell>
          <cell r="G207">
            <v>0.41099999999999998</v>
          </cell>
          <cell r="H207">
            <v>6.69</v>
          </cell>
          <cell r="I207">
            <v>6.6899986267089844</v>
          </cell>
          <cell r="J207">
            <v>6.6899986267089844</v>
          </cell>
          <cell r="K207">
            <v>6.6899986267089844</v>
          </cell>
        </row>
        <row r="208">
          <cell r="A208" t="str">
            <v>Beer NLC Distributed1180</v>
          </cell>
          <cell r="B208">
            <v>1.29</v>
          </cell>
          <cell r="C208">
            <v>0.38</v>
          </cell>
          <cell r="D208">
            <v>0.67</v>
          </cell>
          <cell r="E208">
            <v>1180</v>
          </cell>
          <cell r="F208">
            <v>0.68300000000000005</v>
          </cell>
          <cell r="G208">
            <v>0.41099999999999998</v>
          </cell>
          <cell r="H208">
            <v>7.12</v>
          </cell>
          <cell r="I208">
            <v>7.1199989318847656</v>
          </cell>
          <cell r="J208">
            <v>7.1199989318847656</v>
          </cell>
          <cell r="K208">
            <v>7.1199989318847656</v>
          </cell>
        </row>
        <row r="209">
          <cell r="A209" t="str">
            <v>Beer NLC Distributed1300</v>
          </cell>
          <cell r="B209">
            <v>1.42</v>
          </cell>
          <cell r="C209">
            <v>0.38</v>
          </cell>
          <cell r="D209">
            <v>0.67</v>
          </cell>
          <cell r="E209">
            <v>1300</v>
          </cell>
          <cell r="F209">
            <v>0.68300000000000005</v>
          </cell>
          <cell r="G209">
            <v>0.41099999999999998</v>
          </cell>
          <cell r="H209">
            <v>7.84</v>
          </cell>
          <cell r="I209">
            <v>7.839996337890625</v>
          </cell>
          <cell r="J209">
            <v>7.839996337890625</v>
          </cell>
          <cell r="K209">
            <v>7.839996337890625</v>
          </cell>
        </row>
        <row r="210">
          <cell r="A210" t="str">
            <v>Beer NLC Distributed1320</v>
          </cell>
          <cell r="B210">
            <v>1.44</v>
          </cell>
          <cell r="C210">
            <v>0.38</v>
          </cell>
          <cell r="D210">
            <v>0.67</v>
          </cell>
          <cell r="E210">
            <v>1320</v>
          </cell>
          <cell r="F210">
            <v>0.68300000000000005</v>
          </cell>
          <cell r="G210">
            <v>0.41099999999999998</v>
          </cell>
          <cell r="H210">
            <v>7.96</v>
          </cell>
          <cell r="I210">
            <v>7.9599990844726563</v>
          </cell>
          <cell r="J210">
            <v>7.9599990844726563</v>
          </cell>
          <cell r="K210">
            <v>7.9599990844726563</v>
          </cell>
        </row>
        <row r="211">
          <cell r="A211" t="str">
            <v>Beer NLC Distributed1364</v>
          </cell>
          <cell r="B211">
            <v>1.4900000000000002</v>
          </cell>
          <cell r="C211">
            <v>0.38</v>
          </cell>
          <cell r="D211">
            <v>0.67</v>
          </cell>
          <cell r="E211">
            <v>1364</v>
          </cell>
          <cell r="F211">
            <v>0.68300000000000005</v>
          </cell>
          <cell r="G211">
            <v>0.41099999999999998</v>
          </cell>
          <cell r="H211">
            <v>8.2200000000000006</v>
          </cell>
          <cell r="I211">
            <v>8.2199935913085938</v>
          </cell>
          <cell r="J211">
            <v>8.2199935913085938</v>
          </cell>
          <cell r="K211">
            <v>8.2199935913085938</v>
          </cell>
        </row>
        <row r="212">
          <cell r="A212" t="str">
            <v>Beer NLC Distributed1419</v>
          </cell>
          <cell r="B212">
            <v>1.5499999999999998</v>
          </cell>
          <cell r="C212">
            <v>0.38</v>
          </cell>
          <cell r="D212">
            <v>0.67</v>
          </cell>
          <cell r="E212">
            <v>1419</v>
          </cell>
          <cell r="F212">
            <v>0.68300000000000005</v>
          </cell>
          <cell r="G212">
            <v>0.41099999999999998</v>
          </cell>
          <cell r="H212">
            <v>8.56</v>
          </cell>
          <cell r="I212">
            <v>8.55999755859375</v>
          </cell>
          <cell r="J212">
            <v>8.55999755859375</v>
          </cell>
          <cell r="K212">
            <v>8.55999755859375</v>
          </cell>
        </row>
        <row r="213">
          <cell r="A213" t="str">
            <v>Beer NLC Distributed1420</v>
          </cell>
          <cell r="B213">
            <v>1.5499999999999998</v>
          </cell>
          <cell r="C213">
            <v>0.38</v>
          </cell>
          <cell r="D213">
            <v>0.67</v>
          </cell>
          <cell r="E213">
            <v>1420</v>
          </cell>
          <cell r="F213">
            <v>0.68300000000000005</v>
          </cell>
          <cell r="G213">
            <v>0.41099999999999998</v>
          </cell>
          <cell r="H213">
            <v>8.56</v>
          </cell>
          <cell r="I213">
            <v>8.55999755859375</v>
          </cell>
          <cell r="J213">
            <v>8.55999755859375</v>
          </cell>
          <cell r="K213">
            <v>8.55999755859375</v>
          </cell>
        </row>
        <row r="214">
          <cell r="A214" t="str">
            <v>Beer NLC Distributed1500</v>
          </cell>
          <cell r="B214">
            <v>1.6400000000000001</v>
          </cell>
          <cell r="C214">
            <v>0.38</v>
          </cell>
          <cell r="D214">
            <v>0.67</v>
          </cell>
          <cell r="E214">
            <v>1500</v>
          </cell>
          <cell r="F214">
            <v>0.68300000000000005</v>
          </cell>
          <cell r="G214">
            <v>0.41099999999999998</v>
          </cell>
          <cell r="H214">
            <v>9.0500000000000007</v>
          </cell>
          <cell r="I214">
            <v>9.0499954223632813</v>
          </cell>
          <cell r="J214">
            <v>9.0499954223632813</v>
          </cell>
          <cell r="K214">
            <v>9.0499954223632813</v>
          </cell>
        </row>
        <row r="215">
          <cell r="A215" t="str">
            <v>Beer NLC Distributed1760</v>
          </cell>
          <cell r="B215">
            <v>1.92</v>
          </cell>
          <cell r="C215">
            <v>0.38</v>
          </cell>
          <cell r="D215">
            <v>0.67</v>
          </cell>
          <cell r="E215">
            <v>1760</v>
          </cell>
          <cell r="F215">
            <v>0.68300000000000005</v>
          </cell>
          <cell r="G215">
            <v>0.41099999999999998</v>
          </cell>
          <cell r="H215">
            <v>10.61</v>
          </cell>
          <cell r="I215">
            <v>10.609992980957031</v>
          </cell>
          <cell r="J215">
            <v>10.609992980957031</v>
          </cell>
          <cell r="K215">
            <v>10.609992980957031</v>
          </cell>
        </row>
        <row r="216">
          <cell r="A216" t="str">
            <v>Beer NLC Distributed1892</v>
          </cell>
          <cell r="B216">
            <v>2.0700000000000003</v>
          </cell>
          <cell r="C216">
            <v>0.38</v>
          </cell>
          <cell r="D216">
            <v>0.67</v>
          </cell>
          <cell r="E216">
            <v>1892</v>
          </cell>
          <cell r="F216">
            <v>0.68300000000000005</v>
          </cell>
          <cell r="G216">
            <v>0.41099999999999998</v>
          </cell>
          <cell r="H216">
            <v>11.41</v>
          </cell>
          <cell r="I216">
            <v>11.409996032714844</v>
          </cell>
          <cell r="J216">
            <v>11.409996032714844</v>
          </cell>
          <cell r="K216">
            <v>11.409996032714844</v>
          </cell>
        </row>
        <row r="217">
          <cell r="A217" t="str">
            <v>Beer NLC Distributed1950</v>
          </cell>
          <cell r="B217">
            <v>2.13</v>
          </cell>
          <cell r="C217">
            <v>0.38</v>
          </cell>
          <cell r="D217">
            <v>0.67</v>
          </cell>
          <cell r="E217">
            <v>1950</v>
          </cell>
          <cell r="F217">
            <v>0.68300000000000005</v>
          </cell>
          <cell r="G217">
            <v>0.41099999999999998</v>
          </cell>
          <cell r="H217">
            <v>11.76</v>
          </cell>
          <cell r="I217">
            <v>11.759994506835938</v>
          </cell>
          <cell r="J217">
            <v>11.759994506835938</v>
          </cell>
          <cell r="K217">
            <v>11.759994506835938</v>
          </cell>
        </row>
        <row r="218">
          <cell r="A218" t="str">
            <v>Beer NLC Distributed1980</v>
          </cell>
          <cell r="B218">
            <v>2.16</v>
          </cell>
          <cell r="C218">
            <v>0.38</v>
          </cell>
          <cell r="D218">
            <v>0.67</v>
          </cell>
          <cell r="E218">
            <v>1980</v>
          </cell>
          <cell r="F218">
            <v>0.68300000000000005</v>
          </cell>
          <cell r="G218">
            <v>0.41099999999999998</v>
          </cell>
          <cell r="H218">
            <v>11.94</v>
          </cell>
          <cell r="I218">
            <v>11.939994812011719</v>
          </cell>
          <cell r="J218">
            <v>11.939994812011719</v>
          </cell>
          <cell r="K218">
            <v>11.939994812011719</v>
          </cell>
        </row>
        <row r="219">
          <cell r="A219" t="str">
            <v>Beer NLC Distributed2000</v>
          </cell>
          <cell r="B219">
            <v>2.19</v>
          </cell>
          <cell r="C219">
            <v>0.38</v>
          </cell>
          <cell r="D219">
            <v>0.67</v>
          </cell>
          <cell r="E219">
            <v>2000</v>
          </cell>
          <cell r="F219">
            <v>0.68300000000000005</v>
          </cell>
          <cell r="G219">
            <v>0.41099999999999998</v>
          </cell>
          <cell r="H219">
            <v>12.06</v>
          </cell>
          <cell r="I219">
            <v>12.05999755859375</v>
          </cell>
          <cell r="J219">
            <v>12.05999755859375</v>
          </cell>
          <cell r="K219">
            <v>12.05999755859375</v>
          </cell>
        </row>
        <row r="220">
          <cell r="A220" t="str">
            <v>Beer NLC Distributed2046</v>
          </cell>
          <cell r="B220">
            <v>2.2399999999999998</v>
          </cell>
          <cell r="C220">
            <v>0.38</v>
          </cell>
          <cell r="D220">
            <v>0.67</v>
          </cell>
          <cell r="E220">
            <v>2046</v>
          </cell>
          <cell r="F220">
            <v>0.68300000000000005</v>
          </cell>
          <cell r="G220">
            <v>0.41099999999999998</v>
          </cell>
          <cell r="H220">
            <v>12.34</v>
          </cell>
          <cell r="I220">
            <v>12.339996337890625</v>
          </cell>
          <cell r="J220">
            <v>12.339996337890625</v>
          </cell>
          <cell r="K220">
            <v>12.339996337890625</v>
          </cell>
        </row>
        <row r="221">
          <cell r="A221" t="str">
            <v>Beer NLC Distributed2076</v>
          </cell>
          <cell r="B221">
            <v>2.27</v>
          </cell>
          <cell r="C221">
            <v>0.38</v>
          </cell>
          <cell r="D221">
            <v>0.67</v>
          </cell>
          <cell r="E221">
            <v>2076</v>
          </cell>
          <cell r="F221">
            <v>0.68300000000000005</v>
          </cell>
          <cell r="G221">
            <v>0.41099999999999998</v>
          </cell>
          <cell r="H221">
            <v>12.52</v>
          </cell>
          <cell r="I221">
            <v>12.519996643066406</v>
          </cell>
          <cell r="J221">
            <v>12.519996643066406</v>
          </cell>
          <cell r="K221">
            <v>12.519996643066406</v>
          </cell>
        </row>
        <row r="222">
          <cell r="A222" t="str">
            <v>Beer NLC Distributed2100</v>
          </cell>
          <cell r="B222">
            <v>2.29</v>
          </cell>
          <cell r="C222">
            <v>0.38</v>
          </cell>
          <cell r="D222">
            <v>0.67</v>
          </cell>
          <cell r="E222">
            <v>2100</v>
          </cell>
          <cell r="F222">
            <v>0.68300000000000005</v>
          </cell>
          <cell r="G222">
            <v>0.41099999999999998</v>
          </cell>
          <cell r="H222">
            <v>12.66</v>
          </cell>
          <cell r="I222">
            <v>12.659996032714844</v>
          </cell>
          <cell r="J222">
            <v>12.659996032714844</v>
          </cell>
          <cell r="K222">
            <v>12.659996032714844</v>
          </cell>
        </row>
        <row r="223">
          <cell r="A223" t="str">
            <v>Beer NLC Distributed2130</v>
          </cell>
          <cell r="B223">
            <v>2.33</v>
          </cell>
          <cell r="C223">
            <v>0.38</v>
          </cell>
          <cell r="D223">
            <v>0.67</v>
          </cell>
          <cell r="E223">
            <v>2130</v>
          </cell>
          <cell r="F223">
            <v>0.68300000000000005</v>
          </cell>
          <cell r="G223">
            <v>0.41099999999999998</v>
          </cell>
          <cell r="H223">
            <v>12.84</v>
          </cell>
          <cell r="I223">
            <v>12.839996337890625</v>
          </cell>
          <cell r="J223">
            <v>12.839996337890625</v>
          </cell>
          <cell r="K223">
            <v>12.839996337890625</v>
          </cell>
        </row>
        <row r="224">
          <cell r="A224" t="str">
            <v>Beer NLC Distributed2400</v>
          </cell>
          <cell r="B224">
            <v>2.5099999999999998</v>
          </cell>
          <cell r="C224">
            <v>0.38</v>
          </cell>
          <cell r="D224">
            <v>0.67</v>
          </cell>
          <cell r="E224">
            <v>2400</v>
          </cell>
          <cell r="F224">
            <v>0.63500000000000001</v>
          </cell>
          <cell r="G224">
            <v>0.41099999999999998</v>
          </cell>
          <cell r="H224">
            <v>13.46</v>
          </cell>
          <cell r="I224">
            <v>13.459999084472656</v>
          </cell>
          <cell r="J224">
            <v>13.459999084472656</v>
          </cell>
          <cell r="K224">
            <v>13.459999084472656</v>
          </cell>
        </row>
        <row r="225">
          <cell r="A225" t="str">
            <v>Beer NLC Distributed2500</v>
          </cell>
          <cell r="B225">
            <v>2.62</v>
          </cell>
          <cell r="C225">
            <v>0.38</v>
          </cell>
          <cell r="D225">
            <v>0.67</v>
          </cell>
          <cell r="E225">
            <v>2500</v>
          </cell>
          <cell r="F225">
            <v>0.63500000000000001</v>
          </cell>
          <cell r="G225">
            <v>0.41099999999999998</v>
          </cell>
          <cell r="H225">
            <v>14.03</v>
          </cell>
          <cell r="I225">
            <v>14.029998779296875</v>
          </cell>
          <cell r="J225">
            <v>14.029998779296875</v>
          </cell>
          <cell r="K225">
            <v>14.029998779296875</v>
          </cell>
        </row>
        <row r="226">
          <cell r="A226" t="str">
            <v>Beer NLC Distributed2640</v>
          </cell>
          <cell r="B226">
            <v>2.77</v>
          </cell>
          <cell r="C226">
            <v>0.38</v>
          </cell>
          <cell r="D226">
            <v>0.67</v>
          </cell>
          <cell r="E226">
            <v>2640</v>
          </cell>
          <cell r="F226">
            <v>0.63500000000000001</v>
          </cell>
          <cell r="G226">
            <v>0.41099999999999998</v>
          </cell>
          <cell r="H226">
            <v>14.81</v>
          </cell>
          <cell r="I226">
            <v>14.80999755859375</v>
          </cell>
          <cell r="J226">
            <v>14.80999755859375</v>
          </cell>
          <cell r="K226">
            <v>14.80999755859375</v>
          </cell>
        </row>
        <row r="227">
          <cell r="A227" t="str">
            <v>Beer NLC Distributed2728</v>
          </cell>
          <cell r="B227">
            <v>2.85</v>
          </cell>
          <cell r="C227">
            <v>0.38</v>
          </cell>
          <cell r="D227">
            <v>0.67</v>
          </cell>
          <cell r="E227">
            <v>2728</v>
          </cell>
          <cell r="F227">
            <v>0.63500000000000001</v>
          </cell>
          <cell r="G227">
            <v>0.41099999999999998</v>
          </cell>
          <cell r="H227">
            <v>15.3</v>
          </cell>
          <cell r="I227">
            <v>15.299995422363281</v>
          </cell>
          <cell r="J227">
            <v>15.299995422363281</v>
          </cell>
          <cell r="K227">
            <v>15.299995422363281</v>
          </cell>
        </row>
        <row r="228">
          <cell r="A228" t="str">
            <v>Beer NLC Distributed2838</v>
          </cell>
          <cell r="B228">
            <v>2.9699999999999998</v>
          </cell>
          <cell r="C228">
            <v>0.38</v>
          </cell>
          <cell r="D228">
            <v>0.67</v>
          </cell>
          <cell r="E228">
            <v>2838</v>
          </cell>
          <cell r="F228">
            <v>0.63500000000000001</v>
          </cell>
          <cell r="G228">
            <v>0.41099999999999998</v>
          </cell>
          <cell r="H228">
            <v>15.92</v>
          </cell>
          <cell r="I228">
            <v>15.919998168945313</v>
          </cell>
          <cell r="J228">
            <v>15.919998168945313</v>
          </cell>
          <cell r="K228">
            <v>15.919998168945313</v>
          </cell>
        </row>
        <row r="229">
          <cell r="A229" t="str">
            <v>Beer NLC Distributed2840</v>
          </cell>
          <cell r="B229">
            <v>2.9699999999999998</v>
          </cell>
          <cell r="C229">
            <v>0.38</v>
          </cell>
          <cell r="D229">
            <v>0.67</v>
          </cell>
          <cell r="E229">
            <v>2840</v>
          </cell>
          <cell r="F229">
            <v>0.63500000000000001</v>
          </cell>
          <cell r="G229">
            <v>0.41099999999999998</v>
          </cell>
          <cell r="H229">
            <v>15.93</v>
          </cell>
          <cell r="I229">
            <v>15.92999267578125</v>
          </cell>
          <cell r="J229">
            <v>15.92999267578125</v>
          </cell>
          <cell r="K229">
            <v>15.92999267578125</v>
          </cell>
        </row>
        <row r="230">
          <cell r="A230" t="str">
            <v>Beer NLC Distributed3000</v>
          </cell>
          <cell r="B230">
            <v>3.1399999999999997</v>
          </cell>
          <cell r="C230">
            <v>0.38</v>
          </cell>
          <cell r="D230">
            <v>0.67</v>
          </cell>
          <cell r="E230">
            <v>3000</v>
          </cell>
          <cell r="F230">
            <v>0.63500000000000001</v>
          </cell>
          <cell r="G230">
            <v>0.41099999999999998</v>
          </cell>
          <cell r="H230">
            <v>16.829999999999998</v>
          </cell>
          <cell r="I230">
            <v>16.829986572265625</v>
          </cell>
          <cell r="J230">
            <v>16.829986572265625</v>
          </cell>
          <cell r="K230">
            <v>16.829986572265625</v>
          </cell>
        </row>
        <row r="231">
          <cell r="A231" t="str">
            <v>Beer NLC Distributed3300</v>
          </cell>
          <cell r="B231">
            <v>3.46</v>
          </cell>
          <cell r="C231">
            <v>0.38</v>
          </cell>
          <cell r="D231">
            <v>0.67</v>
          </cell>
          <cell r="E231">
            <v>3300</v>
          </cell>
          <cell r="F231">
            <v>0.63500000000000001</v>
          </cell>
          <cell r="G231">
            <v>0.41099999999999998</v>
          </cell>
          <cell r="H231">
            <v>18.510000000000002</v>
          </cell>
          <cell r="I231">
            <v>18.509994506835938</v>
          </cell>
          <cell r="J231">
            <v>18.509994506835938</v>
          </cell>
          <cell r="K231">
            <v>18.509994506835938</v>
          </cell>
        </row>
        <row r="232">
          <cell r="A232" t="str">
            <v>Beer NLC Distributed3520</v>
          </cell>
          <cell r="B232">
            <v>3.6900000000000004</v>
          </cell>
          <cell r="C232">
            <v>0.38</v>
          </cell>
          <cell r="D232">
            <v>0.67</v>
          </cell>
          <cell r="E232">
            <v>3520</v>
          </cell>
          <cell r="F232">
            <v>0.63500000000000001</v>
          </cell>
          <cell r="G232">
            <v>0.41099999999999998</v>
          </cell>
          <cell r="H232">
            <v>19.75</v>
          </cell>
          <cell r="I232">
            <v>19.75</v>
          </cell>
          <cell r="J232">
            <v>19.75</v>
          </cell>
          <cell r="K232">
            <v>19.75</v>
          </cell>
        </row>
        <row r="233">
          <cell r="A233" t="str">
            <v>Beer NLC Distributed3550</v>
          </cell>
          <cell r="B233">
            <v>3.71</v>
          </cell>
          <cell r="C233">
            <v>0.38</v>
          </cell>
          <cell r="D233">
            <v>0.67</v>
          </cell>
          <cell r="E233">
            <v>3550</v>
          </cell>
          <cell r="F233">
            <v>0.63500000000000001</v>
          </cell>
          <cell r="G233">
            <v>0.41099999999999998</v>
          </cell>
          <cell r="H233">
            <v>19.920000000000002</v>
          </cell>
          <cell r="I233">
            <v>19.919998168945313</v>
          </cell>
          <cell r="J233">
            <v>19.919998168945313</v>
          </cell>
          <cell r="K233">
            <v>19.919998168945313</v>
          </cell>
        </row>
        <row r="234">
          <cell r="A234" t="str">
            <v>Beer NLC Distributed3760</v>
          </cell>
          <cell r="B234">
            <v>3.9400000000000004</v>
          </cell>
          <cell r="C234">
            <v>0.38</v>
          </cell>
          <cell r="D234">
            <v>0.67</v>
          </cell>
          <cell r="E234">
            <v>3760</v>
          </cell>
          <cell r="F234">
            <v>0.63500000000000001</v>
          </cell>
          <cell r="G234">
            <v>0.41099999999999998</v>
          </cell>
          <cell r="H234">
            <v>21.09</v>
          </cell>
          <cell r="I234">
            <v>21.089996337890625</v>
          </cell>
          <cell r="J234">
            <v>21.089996337890625</v>
          </cell>
          <cell r="K234">
            <v>21.089996337890625</v>
          </cell>
        </row>
        <row r="235">
          <cell r="A235" t="str">
            <v>Beer NLC Distributed3784</v>
          </cell>
          <cell r="B235">
            <v>3.96</v>
          </cell>
          <cell r="C235">
            <v>0.38</v>
          </cell>
          <cell r="D235">
            <v>0.67</v>
          </cell>
          <cell r="E235">
            <v>3784</v>
          </cell>
          <cell r="F235">
            <v>0.63500000000000001</v>
          </cell>
          <cell r="G235">
            <v>0.41099999999999998</v>
          </cell>
          <cell r="H235">
            <v>21.23</v>
          </cell>
          <cell r="I235">
            <v>21.229995727539063</v>
          </cell>
          <cell r="J235">
            <v>21.229995727539063</v>
          </cell>
          <cell r="K235">
            <v>21.229995727539063</v>
          </cell>
        </row>
        <row r="236">
          <cell r="A236" t="str">
            <v>Beer NLC Distributed3960</v>
          </cell>
          <cell r="B236">
            <v>4</v>
          </cell>
          <cell r="C236">
            <v>0.38</v>
          </cell>
          <cell r="D236">
            <v>0.67</v>
          </cell>
          <cell r="E236">
            <v>3960</v>
          </cell>
          <cell r="F236">
            <v>0.59899999999999998</v>
          </cell>
          <cell r="G236">
            <v>0.41099999999999998</v>
          </cell>
          <cell r="H236">
            <v>20.95</v>
          </cell>
          <cell r="I236">
            <v>20.949996948242188</v>
          </cell>
          <cell r="J236">
            <v>20.949996948242188</v>
          </cell>
          <cell r="K236">
            <v>20.949996948242188</v>
          </cell>
        </row>
        <row r="237">
          <cell r="A237" t="str">
            <v>Beer NLC Distributed4000</v>
          </cell>
          <cell r="B237">
            <v>4.04</v>
          </cell>
          <cell r="C237">
            <v>0.38</v>
          </cell>
          <cell r="D237">
            <v>0.67</v>
          </cell>
          <cell r="E237">
            <v>4000</v>
          </cell>
          <cell r="F237">
            <v>0.59899999999999998</v>
          </cell>
          <cell r="G237">
            <v>0.41099999999999998</v>
          </cell>
          <cell r="H237">
            <v>21.16</v>
          </cell>
          <cell r="I237">
            <v>21.159988403320313</v>
          </cell>
          <cell r="J237">
            <v>21.159988403320313</v>
          </cell>
          <cell r="K237">
            <v>21.159988403320313</v>
          </cell>
        </row>
        <row r="238">
          <cell r="A238" t="str">
            <v>Beer NLC Distributed4092</v>
          </cell>
          <cell r="B238">
            <v>4.13</v>
          </cell>
          <cell r="C238">
            <v>0.38</v>
          </cell>
          <cell r="D238">
            <v>0.67</v>
          </cell>
          <cell r="E238">
            <v>4092</v>
          </cell>
          <cell r="F238">
            <v>0.59899999999999998</v>
          </cell>
          <cell r="G238">
            <v>0.41099999999999998</v>
          </cell>
          <cell r="H238">
            <v>21.65</v>
          </cell>
          <cell r="I238">
            <v>21.649993896484375</v>
          </cell>
          <cell r="J238">
            <v>21.649993896484375</v>
          </cell>
          <cell r="K238">
            <v>21.649993896484375</v>
          </cell>
        </row>
        <row r="239">
          <cell r="A239" t="str">
            <v>Beer NLC Distributed4260</v>
          </cell>
          <cell r="B239">
            <v>4.3</v>
          </cell>
          <cell r="C239">
            <v>0.38</v>
          </cell>
          <cell r="D239">
            <v>0.67</v>
          </cell>
          <cell r="E239">
            <v>4260</v>
          </cell>
          <cell r="F239">
            <v>0.59899999999999998</v>
          </cell>
          <cell r="G239">
            <v>0.41099999999999998</v>
          </cell>
          <cell r="H239">
            <v>22.54</v>
          </cell>
          <cell r="I239">
            <v>22.539993286132813</v>
          </cell>
          <cell r="J239">
            <v>22.539993286132813</v>
          </cell>
          <cell r="K239">
            <v>22.539993286132813</v>
          </cell>
        </row>
        <row r="240">
          <cell r="A240" t="str">
            <v>Beer NLC Distributed5000</v>
          </cell>
          <cell r="B240">
            <v>5.0600000000000005</v>
          </cell>
          <cell r="C240">
            <v>0.38</v>
          </cell>
          <cell r="D240">
            <v>0.67</v>
          </cell>
          <cell r="E240">
            <v>5000</v>
          </cell>
          <cell r="F240">
            <v>0.59899999999999998</v>
          </cell>
          <cell r="G240">
            <v>0.41099999999999998</v>
          </cell>
          <cell r="H240">
            <v>26.45</v>
          </cell>
          <cell r="I240">
            <v>26.449996948242188</v>
          </cell>
          <cell r="J240">
            <v>26.449996948242188</v>
          </cell>
          <cell r="K240">
            <v>26.449996948242188</v>
          </cell>
        </row>
        <row r="241">
          <cell r="A241" t="str">
            <v>Beer NLC Distributed5325</v>
          </cell>
          <cell r="B241">
            <v>5.38</v>
          </cell>
          <cell r="C241">
            <v>0.38</v>
          </cell>
          <cell r="D241">
            <v>0.67</v>
          </cell>
          <cell r="E241">
            <v>5325</v>
          </cell>
          <cell r="F241">
            <v>0.59899999999999998</v>
          </cell>
          <cell r="G241">
            <v>0.41099999999999998</v>
          </cell>
          <cell r="H241">
            <v>28.17</v>
          </cell>
          <cell r="I241">
            <v>28.169998168945313</v>
          </cell>
          <cell r="J241">
            <v>28.169998168945313</v>
          </cell>
          <cell r="K241">
            <v>28.169998168945313</v>
          </cell>
        </row>
        <row r="242">
          <cell r="A242" t="str">
            <v>Beer NLC Distributed5676</v>
          </cell>
          <cell r="B242">
            <v>5.73</v>
          </cell>
          <cell r="C242">
            <v>0.38</v>
          </cell>
          <cell r="D242">
            <v>0.67</v>
          </cell>
          <cell r="E242">
            <v>5676</v>
          </cell>
          <cell r="F242">
            <v>0.59899999999999998</v>
          </cell>
          <cell r="G242">
            <v>0.41099999999999998</v>
          </cell>
          <cell r="H242">
            <v>30.03</v>
          </cell>
          <cell r="I242">
            <v>30.029998779296875</v>
          </cell>
          <cell r="J242">
            <v>30.029998779296875</v>
          </cell>
          <cell r="K242">
            <v>30.029998779296875</v>
          </cell>
        </row>
        <row r="243">
          <cell r="A243" t="str">
            <v>Beer NLC Distributed7920</v>
          </cell>
          <cell r="B243">
            <v>7.67</v>
          </cell>
          <cell r="C243">
            <v>0.38</v>
          </cell>
          <cell r="D243">
            <v>0.67</v>
          </cell>
          <cell r="E243">
            <v>7920</v>
          </cell>
          <cell r="F243">
            <v>0.55700000000000005</v>
          </cell>
          <cell r="G243">
            <v>0.41099999999999998</v>
          </cell>
          <cell r="H243">
            <v>41.9</v>
          </cell>
          <cell r="I243">
            <v>41.899993896484375</v>
          </cell>
          <cell r="J243">
            <v>41.899993896484375</v>
          </cell>
          <cell r="K243">
            <v>41.899993896484375</v>
          </cell>
        </row>
        <row r="244">
          <cell r="A244" t="str">
            <v>Beer NLC Distributed8520</v>
          </cell>
          <cell r="B244">
            <v>8.25</v>
          </cell>
          <cell r="C244">
            <v>0.38</v>
          </cell>
          <cell r="D244">
            <v>0.67</v>
          </cell>
          <cell r="E244">
            <v>8520</v>
          </cell>
          <cell r="F244">
            <v>0.55700000000000005</v>
          </cell>
          <cell r="G244">
            <v>0.41099999999999998</v>
          </cell>
          <cell r="H244">
            <v>45.07</v>
          </cell>
          <cell r="I244">
            <v>45.069976806640625</v>
          </cell>
          <cell r="J244">
            <v>45.069976806640625</v>
          </cell>
          <cell r="K244">
            <v>45.069976806640625</v>
          </cell>
        </row>
        <row r="245">
          <cell r="A245" t="str">
            <v>Beer NLC Distributed12000</v>
          </cell>
          <cell r="B245">
            <v>11.61</v>
          </cell>
          <cell r="C245">
            <v>0.38</v>
          </cell>
          <cell r="D245">
            <v>0.67</v>
          </cell>
          <cell r="E245">
            <v>12000</v>
          </cell>
          <cell r="F245">
            <v>0.55700000000000005</v>
          </cell>
          <cell r="G245">
            <v>0.41099999999999998</v>
          </cell>
          <cell r="H245">
            <v>63.48</v>
          </cell>
          <cell r="I245">
            <v>63.47998046875</v>
          </cell>
          <cell r="J245">
            <v>63.47998046875</v>
          </cell>
          <cell r="K245">
            <v>63.47998046875</v>
          </cell>
        </row>
        <row r="246">
          <cell r="A246" t="str">
            <v>Beer NLC Distributed30000</v>
          </cell>
          <cell r="B246">
            <v>16.170000000000002</v>
          </cell>
          <cell r="C246">
            <v>0.38</v>
          </cell>
          <cell r="D246">
            <v>0.67</v>
          </cell>
          <cell r="E246">
            <v>30000</v>
          </cell>
          <cell r="F246">
            <v>0.53900000000000003</v>
          </cell>
          <cell r="G246">
            <v>0.53899955749511719</v>
          </cell>
          <cell r="H246">
            <v>158.69999999999999</v>
          </cell>
          <cell r="I246">
            <v>158.699951171875</v>
          </cell>
          <cell r="J246">
            <v>158.699951171875</v>
          </cell>
          <cell r="K246">
            <v>158.699951171875</v>
          </cell>
        </row>
        <row r="247">
          <cell r="A247" t="str">
            <v>Beer NLC Distributed50000</v>
          </cell>
          <cell r="B247">
            <v>26.95</v>
          </cell>
          <cell r="C247">
            <v>0.38</v>
          </cell>
          <cell r="D247">
            <v>0.67</v>
          </cell>
          <cell r="E247">
            <v>50000</v>
          </cell>
          <cell r="F247">
            <v>0.53900000000000003</v>
          </cell>
          <cell r="G247">
            <v>0.53899955749511719</v>
          </cell>
          <cell r="H247">
            <v>264.5</v>
          </cell>
          <cell r="I247">
            <v>264.5</v>
          </cell>
          <cell r="J247">
            <v>264.5</v>
          </cell>
          <cell r="K247">
            <v>264.5</v>
          </cell>
        </row>
        <row r="248">
          <cell r="A248" t="str">
            <v>Beer NLC Distributed Low Alcohol Beer1000</v>
          </cell>
          <cell r="B248">
            <v>0.55000000000000004</v>
          </cell>
          <cell r="C248">
            <v>0.19</v>
          </cell>
          <cell r="D248">
            <v>0.67</v>
          </cell>
          <cell r="E248">
            <v>1000</v>
          </cell>
          <cell r="F248">
            <v>0.34200000000000003</v>
          </cell>
          <cell r="G248">
            <v>0.20599999999999999</v>
          </cell>
          <cell r="H248">
            <v>3</v>
          </cell>
          <cell r="I248">
            <v>3</v>
          </cell>
          <cell r="J248">
            <v>3</v>
          </cell>
          <cell r="K248">
            <v>3</v>
          </cell>
        </row>
        <row r="249">
          <cell r="A249" t="str">
            <v>Beer NLC Distributed Low Alcohol Beer1320</v>
          </cell>
          <cell r="B249">
            <v>0.72</v>
          </cell>
          <cell r="C249">
            <v>0.19</v>
          </cell>
          <cell r="D249">
            <v>0.67</v>
          </cell>
          <cell r="E249">
            <v>1320</v>
          </cell>
          <cell r="F249">
            <v>0.34200000000000003</v>
          </cell>
          <cell r="G249">
            <v>0.20599999999999999</v>
          </cell>
          <cell r="H249">
            <v>3.96</v>
          </cell>
          <cell r="I249">
            <v>3.9599990844726563</v>
          </cell>
          <cell r="J249">
            <v>3.9599990844726563</v>
          </cell>
          <cell r="K249">
            <v>3.9599990844726563</v>
          </cell>
        </row>
        <row r="250">
          <cell r="A250" t="str">
            <v>Beer NLC Distributed Low Alcohol Beer2046</v>
          </cell>
          <cell r="B250">
            <v>1.1199999999999999</v>
          </cell>
          <cell r="C250">
            <v>0.19</v>
          </cell>
          <cell r="D250">
            <v>0.67</v>
          </cell>
          <cell r="E250">
            <v>2046</v>
          </cell>
          <cell r="F250">
            <v>0.34200000000000003</v>
          </cell>
          <cell r="G250">
            <v>0.20599999999999999</v>
          </cell>
          <cell r="H250">
            <v>6.14</v>
          </cell>
          <cell r="I250">
            <v>6.1399993896484375</v>
          </cell>
          <cell r="J250">
            <v>6.1399993896484375</v>
          </cell>
          <cell r="K250">
            <v>6.1399993896484375</v>
          </cell>
        </row>
        <row r="251">
          <cell r="A251" t="str">
            <v>Beer NLC Distributed Low Alcohol Beer2130</v>
          </cell>
          <cell r="B251">
            <v>1.17</v>
          </cell>
          <cell r="C251">
            <v>0.19</v>
          </cell>
          <cell r="D251">
            <v>0.67</v>
          </cell>
          <cell r="E251">
            <v>2130</v>
          </cell>
          <cell r="F251">
            <v>0.34200000000000003</v>
          </cell>
          <cell r="G251">
            <v>0.20599999999999999</v>
          </cell>
          <cell r="H251">
            <v>6.39</v>
          </cell>
          <cell r="I251">
            <v>6.3899993896484375</v>
          </cell>
          <cell r="J251">
            <v>6.3899993896484375</v>
          </cell>
          <cell r="K251">
            <v>6.3899993896484375</v>
          </cell>
        </row>
        <row r="252">
          <cell r="A252" t="str">
            <v>Beer NLC Distributed Low Alcohol Beer4260</v>
          </cell>
          <cell r="B252">
            <v>2.16</v>
          </cell>
          <cell r="C252">
            <v>0.19</v>
          </cell>
          <cell r="D252">
            <v>0.67</v>
          </cell>
          <cell r="E252">
            <v>4260</v>
          </cell>
          <cell r="F252">
            <v>0.3</v>
          </cell>
          <cell r="G252">
            <v>0.20599999999999999</v>
          </cell>
          <cell r="H252">
            <v>11.2</v>
          </cell>
          <cell r="I252">
            <v>11.199996948242188</v>
          </cell>
          <cell r="J252">
            <v>11.199996948242188</v>
          </cell>
          <cell r="K252">
            <v>11.199996948242188</v>
          </cell>
        </row>
        <row r="253">
          <cell r="A253" t="str">
            <v>Ready To Drink180</v>
          </cell>
          <cell r="B253">
            <v>0.49440000000000001</v>
          </cell>
          <cell r="C253">
            <v>0.72</v>
          </cell>
          <cell r="D253">
            <v>0.71999979019165039</v>
          </cell>
          <cell r="E253">
            <v>180</v>
          </cell>
          <cell r="F253">
            <v>180</v>
          </cell>
          <cell r="G253">
            <v>180</v>
          </cell>
          <cell r="H253">
            <v>1.2407999999999999</v>
          </cell>
          <cell r="I253">
            <v>1.5407999999999999</v>
          </cell>
          <cell r="J253">
            <v>1.5407991409301758</v>
          </cell>
          <cell r="K253">
            <v>1.5407991409301758</v>
          </cell>
        </row>
        <row r="254">
          <cell r="A254" t="str">
            <v>Ready To Drink200</v>
          </cell>
          <cell r="B254">
            <v>0.54933333333333334</v>
          </cell>
          <cell r="C254">
            <v>0.72</v>
          </cell>
          <cell r="D254">
            <v>0.71999979019165039</v>
          </cell>
          <cell r="E254">
            <v>200</v>
          </cell>
          <cell r="F254">
            <v>200</v>
          </cell>
          <cell r="G254">
            <v>200</v>
          </cell>
          <cell r="H254">
            <v>1.3786666666666665</v>
          </cell>
          <cell r="I254">
            <v>1.712</v>
          </cell>
          <cell r="J254">
            <v>1.7119998931884766</v>
          </cell>
          <cell r="K254">
            <v>1.7119998931884766</v>
          </cell>
        </row>
        <row r="255">
          <cell r="A255" t="str">
            <v>Ready To Drink250</v>
          </cell>
          <cell r="B255">
            <v>0.68666666666666665</v>
          </cell>
          <cell r="C255">
            <v>0.72</v>
          </cell>
          <cell r="D255">
            <v>0.71999979019165039</v>
          </cell>
          <cell r="E255">
            <v>250</v>
          </cell>
          <cell r="F255">
            <v>250</v>
          </cell>
          <cell r="G255">
            <v>250</v>
          </cell>
          <cell r="H255">
            <v>1.7233333333333332</v>
          </cell>
          <cell r="I255">
            <v>2.14</v>
          </cell>
          <cell r="J255">
            <v>2.1399993896484375</v>
          </cell>
          <cell r="K255">
            <v>2.1399993896484375</v>
          </cell>
        </row>
        <row r="256">
          <cell r="A256" t="str">
            <v>Ready To Drink270</v>
          </cell>
          <cell r="B256">
            <v>0.74160000000000004</v>
          </cell>
          <cell r="C256">
            <v>0.72</v>
          </cell>
          <cell r="D256">
            <v>0.71999979019165039</v>
          </cell>
          <cell r="E256">
            <v>270</v>
          </cell>
          <cell r="F256">
            <v>270</v>
          </cell>
          <cell r="G256">
            <v>270</v>
          </cell>
          <cell r="H256">
            <v>1.8612</v>
          </cell>
          <cell r="I256">
            <v>2.3111999999999999</v>
          </cell>
          <cell r="J256">
            <v>2.3111991882324219</v>
          </cell>
          <cell r="K256">
            <v>2.3111991882324219</v>
          </cell>
        </row>
        <row r="257">
          <cell r="A257" t="str">
            <v>Ready To Drink275</v>
          </cell>
          <cell r="B257">
            <v>0.75533333333333341</v>
          </cell>
          <cell r="C257">
            <v>0.72</v>
          </cell>
          <cell r="D257">
            <v>0.71999979019165039</v>
          </cell>
          <cell r="E257">
            <v>275</v>
          </cell>
          <cell r="F257">
            <v>275</v>
          </cell>
          <cell r="G257">
            <v>275</v>
          </cell>
          <cell r="H257">
            <v>1.8956666666666666</v>
          </cell>
          <cell r="I257">
            <v>2.3540000000000001</v>
          </cell>
          <cell r="J257">
            <v>2.3539981842041016</v>
          </cell>
          <cell r="K257">
            <v>2.3539981842041016</v>
          </cell>
        </row>
        <row r="258">
          <cell r="A258" t="str">
            <v>Ready To Drink296</v>
          </cell>
          <cell r="B258">
            <v>0.81301333333333337</v>
          </cell>
          <cell r="C258">
            <v>0.72</v>
          </cell>
          <cell r="D258">
            <v>0.71999979019165039</v>
          </cell>
          <cell r="E258">
            <v>296</v>
          </cell>
          <cell r="F258">
            <v>296</v>
          </cell>
          <cell r="G258">
            <v>296</v>
          </cell>
          <cell r="H258">
            <v>2.0404266666666664</v>
          </cell>
          <cell r="I258">
            <v>2.53376</v>
          </cell>
          <cell r="J258">
            <v>2.5337581634521484</v>
          </cell>
          <cell r="K258">
            <v>2.5337581634521484</v>
          </cell>
        </row>
        <row r="259">
          <cell r="A259" t="str">
            <v>Ready To Drink300</v>
          </cell>
          <cell r="B259">
            <v>0.82400000000000007</v>
          </cell>
          <cell r="C259">
            <v>0.72</v>
          </cell>
          <cell r="D259">
            <v>0.71999979019165039</v>
          </cell>
          <cell r="E259">
            <v>300</v>
          </cell>
          <cell r="F259">
            <v>300</v>
          </cell>
          <cell r="G259">
            <v>300</v>
          </cell>
          <cell r="H259">
            <v>2.0680000000000001</v>
          </cell>
          <cell r="I259">
            <v>2.5680000000000001</v>
          </cell>
          <cell r="J259">
            <v>2.5679988861083984</v>
          </cell>
          <cell r="K259">
            <v>2.5679988861083984</v>
          </cell>
        </row>
        <row r="260">
          <cell r="A260" t="str">
            <v>Ready To Drink330</v>
          </cell>
          <cell r="B260">
            <v>0.90640000000000009</v>
          </cell>
          <cell r="C260">
            <v>0.72</v>
          </cell>
          <cell r="D260">
            <v>0.71999979019165039</v>
          </cell>
          <cell r="E260">
            <v>330</v>
          </cell>
          <cell r="F260">
            <v>330</v>
          </cell>
          <cell r="G260">
            <v>330</v>
          </cell>
          <cell r="H260">
            <v>2.2747999999999999</v>
          </cell>
          <cell r="I260">
            <v>2.8247999999999998</v>
          </cell>
          <cell r="J260">
            <v>2.824798583984375</v>
          </cell>
          <cell r="K260">
            <v>2.824798583984375</v>
          </cell>
        </row>
        <row r="261">
          <cell r="A261" t="str">
            <v>Ready To Drink341</v>
          </cell>
          <cell r="B261">
            <v>0.93661333333333341</v>
          </cell>
          <cell r="C261">
            <v>0.72</v>
          </cell>
          <cell r="D261">
            <v>0.71999979019165039</v>
          </cell>
          <cell r="E261">
            <v>341</v>
          </cell>
          <cell r="F261">
            <v>341</v>
          </cell>
          <cell r="G261">
            <v>341</v>
          </cell>
          <cell r="H261">
            <v>2.3506266666666664</v>
          </cell>
          <cell r="I261">
            <v>2.9189599999999998</v>
          </cell>
          <cell r="J261">
            <v>2.9189586639404297</v>
          </cell>
          <cell r="K261">
            <v>2.9189586639404297</v>
          </cell>
        </row>
        <row r="262">
          <cell r="A262" t="str">
            <v>Ready To Drink355</v>
          </cell>
          <cell r="B262">
            <v>0.97506666666666675</v>
          </cell>
          <cell r="C262">
            <v>0.72</v>
          </cell>
          <cell r="D262">
            <v>0.71999979019165039</v>
          </cell>
          <cell r="E262">
            <v>355</v>
          </cell>
          <cell r="F262">
            <v>355</v>
          </cell>
          <cell r="G262">
            <v>355</v>
          </cell>
          <cell r="H262">
            <v>2.4471333333333334</v>
          </cell>
          <cell r="I262">
            <v>3.0388000000000002</v>
          </cell>
          <cell r="J262">
            <v>3.0387992858886719</v>
          </cell>
          <cell r="K262">
            <v>3.0387992858886719</v>
          </cell>
        </row>
        <row r="263">
          <cell r="A263" t="str">
            <v>Ready To Drink375</v>
          </cell>
          <cell r="B263">
            <v>1.03</v>
          </cell>
          <cell r="C263">
            <v>0.72</v>
          </cell>
          <cell r="D263">
            <v>0.71999979019165039</v>
          </cell>
          <cell r="E263">
            <v>375</v>
          </cell>
          <cell r="F263">
            <v>375</v>
          </cell>
          <cell r="G263">
            <v>375</v>
          </cell>
          <cell r="H263">
            <v>2.585</v>
          </cell>
          <cell r="I263">
            <v>3.21</v>
          </cell>
          <cell r="J263">
            <v>3.2099990844726563</v>
          </cell>
          <cell r="K263">
            <v>3.2099990844726563</v>
          </cell>
        </row>
        <row r="264">
          <cell r="A264" t="str">
            <v>Ready To Drink400</v>
          </cell>
          <cell r="B264">
            <v>1.0986666666666667</v>
          </cell>
          <cell r="C264">
            <v>0.72</v>
          </cell>
          <cell r="D264">
            <v>0.71999979019165039</v>
          </cell>
          <cell r="E264">
            <v>400</v>
          </cell>
          <cell r="F264">
            <v>400</v>
          </cell>
          <cell r="G264">
            <v>400</v>
          </cell>
          <cell r="H264">
            <v>2.757333333333333</v>
          </cell>
          <cell r="I264">
            <v>3.4239999999999999</v>
          </cell>
          <cell r="J264">
            <v>3.4239997863769531</v>
          </cell>
          <cell r="K264">
            <v>3.4239997863769531</v>
          </cell>
        </row>
        <row r="265">
          <cell r="A265" t="str">
            <v>Ready To Drink440</v>
          </cell>
          <cell r="B265">
            <v>1.2085333333333335</v>
          </cell>
          <cell r="C265">
            <v>0.72</v>
          </cell>
          <cell r="D265">
            <v>0.71999979019165039</v>
          </cell>
          <cell r="E265">
            <v>440</v>
          </cell>
          <cell r="F265">
            <v>440</v>
          </cell>
          <cell r="G265">
            <v>440</v>
          </cell>
          <cell r="H265">
            <v>3.0330666666666666</v>
          </cell>
          <cell r="I265">
            <v>3.7664</v>
          </cell>
          <cell r="J265">
            <v>3.7663993835449219</v>
          </cell>
          <cell r="K265">
            <v>3.7663993835449219</v>
          </cell>
        </row>
        <row r="266">
          <cell r="A266" t="str">
            <v>Ready To Drink458</v>
          </cell>
          <cell r="B266">
            <v>1.2579733333333334</v>
          </cell>
          <cell r="C266">
            <v>0.72</v>
          </cell>
          <cell r="D266">
            <v>0.71999979019165039</v>
          </cell>
          <cell r="E266">
            <v>458</v>
          </cell>
          <cell r="F266">
            <v>458</v>
          </cell>
          <cell r="G266">
            <v>458</v>
          </cell>
          <cell r="H266">
            <v>3.1571466666666663</v>
          </cell>
          <cell r="I266">
            <v>3.92048</v>
          </cell>
          <cell r="J266">
            <v>3.9204788208007813</v>
          </cell>
          <cell r="K266">
            <v>3.9204788208007813</v>
          </cell>
        </row>
        <row r="267">
          <cell r="A267" t="str">
            <v>Ready To Drink473</v>
          </cell>
          <cell r="B267">
            <v>1.2991733333333333</v>
          </cell>
          <cell r="C267">
            <v>0.72</v>
          </cell>
          <cell r="D267">
            <v>0.71999979019165039</v>
          </cell>
          <cell r="E267">
            <v>473</v>
          </cell>
          <cell r="F267">
            <v>473</v>
          </cell>
          <cell r="G267">
            <v>473</v>
          </cell>
          <cell r="H267">
            <v>3.2605466666666665</v>
          </cell>
          <cell r="I267">
            <v>4.0488799999999996</v>
          </cell>
          <cell r="J267">
            <v>4.0488777160644531</v>
          </cell>
          <cell r="K267">
            <v>4.0488777160644531</v>
          </cell>
        </row>
        <row r="268">
          <cell r="A268" t="str">
            <v>Ready To Drink500</v>
          </cell>
          <cell r="B268">
            <v>1.3733333333333333</v>
          </cell>
          <cell r="C268">
            <v>0.72</v>
          </cell>
          <cell r="D268">
            <v>0.71999979019165039</v>
          </cell>
          <cell r="E268">
            <v>500</v>
          </cell>
          <cell r="F268">
            <v>500</v>
          </cell>
          <cell r="G268">
            <v>500</v>
          </cell>
          <cell r="H268">
            <v>3.4466666666666663</v>
          </cell>
          <cell r="I268">
            <v>4.28</v>
          </cell>
          <cell r="J268">
            <v>4.279998779296875</v>
          </cell>
          <cell r="K268">
            <v>4.279998779296875</v>
          </cell>
        </row>
        <row r="269">
          <cell r="A269" t="str">
            <v>Ready To Drink700</v>
          </cell>
          <cell r="B269">
            <v>1.9226666666666667</v>
          </cell>
          <cell r="C269">
            <v>0.72</v>
          </cell>
          <cell r="D269">
            <v>0.71999979019165039</v>
          </cell>
          <cell r="E269">
            <v>700</v>
          </cell>
          <cell r="F269">
            <v>700</v>
          </cell>
          <cell r="G269">
            <v>700</v>
          </cell>
          <cell r="H269">
            <v>4.825333333333333</v>
          </cell>
          <cell r="I269">
            <v>5.992</v>
          </cell>
          <cell r="J269">
            <v>5.9919967651367188</v>
          </cell>
          <cell r="K269">
            <v>5.9919967651367188</v>
          </cell>
        </row>
        <row r="270">
          <cell r="A270" t="str">
            <v>Ready To Drink750</v>
          </cell>
          <cell r="B270">
            <v>2.06</v>
          </cell>
          <cell r="C270">
            <v>0.72</v>
          </cell>
          <cell r="D270">
            <v>0.71999979019165039</v>
          </cell>
          <cell r="E270">
            <v>750</v>
          </cell>
          <cell r="F270">
            <v>750</v>
          </cell>
          <cell r="G270">
            <v>750</v>
          </cell>
          <cell r="H270">
            <v>5.17</v>
          </cell>
          <cell r="I270">
            <v>6.42</v>
          </cell>
        </row>
        <row r="271">
          <cell r="A271" t="str">
            <v>Ready To Drink900</v>
          </cell>
          <cell r="B271">
            <v>2.472</v>
          </cell>
          <cell r="C271">
            <v>0.72</v>
          </cell>
          <cell r="D271">
            <v>0.71999979019165039</v>
          </cell>
          <cell r="E271">
            <v>900</v>
          </cell>
          <cell r="F271">
            <v>900</v>
          </cell>
          <cell r="G271">
            <v>900</v>
          </cell>
          <cell r="H271">
            <v>6.2039999999999997</v>
          </cell>
          <cell r="I271">
            <v>7.7039999999999997</v>
          </cell>
          <cell r="J271">
            <v>7.7039985656738281</v>
          </cell>
          <cell r="K271">
            <v>7.7039985656738281</v>
          </cell>
        </row>
        <row r="272">
          <cell r="A272" t="str">
            <v>Ready To Drink1000</v>
          </cell>
          <cell r="B272">
            <v>2.7466666666666666</v>
          </cell>
          <cell r="C272">
            <v>0.72</v>
          </cell>
          <cell r="D272">
            <v>0.71999979019165039</v>
          </cell>
          <cell r="E272">
            <v>1000</v>
          </cell>
          <cell r="F272">
            <v>1000</v>
          </cell>
          <cell r="G272">
            <v>1000</v>
          </cell>
          <cell r="H272">
            <v>6.8933333333333326</v>
          </cell>
          <cell r="I272">
            <v>8.56</v>
          </cell>
          <cell r="J272">
            <v>8.55999755859375</v>
          </cell>
          <cell r="K272">
            <v>8.55999755859375</v>
          </cell>
        </row>
        <row r="273">
          <cell r="A273" t="str">
            <v>Ready To Drink1080</v>
          </cell>
          <cell r="B273">
            <v>2.9664000000000001</v>
          </cell>
          <cell r="C273">
            <v>0.72</v>
          </cell>
          <cell r="D273">
            <v>0.71999979019165039</v>
          </cell>
          <cell r="E273">
            <v>1080</v>
          </cell>
          <cell r="F273">
            <v>1080</v>
          </cell>
          <cell r="G273">
            <v>1080</v>
          </cell>
          <cell r="H273">
            <v>7.4447999999999999</v>
          </cell>
          <cell r="I273">
            <v>9.2447999999999997</v>
          </cell>
          <cell r="J273">
            <v>9.2447967529296875</v>
          </cell>
          <cell r="K273">
            <v>9.2447967529296875</v>
          </cell>
        </row>
        <row r="274">
          <cell r="A274" t="str">
            <v>Ready To Drink1100</v>
          </cell>
          <cell r="B274">
            <v>3.0213333333333336</v>
          </cell>
          <cell r="C274">
            <v>0.72</v>
          </cell>
          <cell r="D274">
            <v>0.71999979019165039</v>
          </cell>
          <cell r="E274">
            <v>1100</v>
          </cell>
          <cell r="F274">
            <v>1100</v>
          </cell>
          <cell r="G274">
            <v>1100</v>
          </cell>
          <cell r="H274">
            <v>7.5826666666666664</v>
          </cell>
          <cell r="I274">
            <v>9.4160000000000004</v>
          </cell>
          <cell r="J274">
            <v>9.4159927368164063</v>
          </cell>
          <cell r="K274">
            <v>9.4159927368164063</v>
          </cell>
        </row>
        <row r="275">
          <cell r="A275" t="str">
            <v>Ready To Drink1140</v>
          </cell>
          <cell r="B275">
            <v>3.1312000000000002</v>
          </cell>
          <cell r="C275">
            <v>0.72</v>
          </cell>
          <cell r="D275">
            <v>0.71999979019165039</v>
          </cell>
          <cell r="E275">
            <v>1140</v>
          </cell>
          <cell r="F275">
            <v>1140</v>
          </cell>
          <cell r="G275">
            <v>1140</v>
          </cell>
          <cell r="H275">
            <v>7.8583999999999996</v>
          </cell>
          <cell r="I275">
            <v>9.7584</v>
          </cell>
          <cell r="J275">
            <v>9.7583999633789063</v>
          </cell>
          <cell r="K275">
            <v>9.7583999633789063</v>
          </cell>
        </row>
        <row r="276">
          <cell r="A276" t="str">
            <v>Ready To Drink1200</v>
          </cell>
          <cell r="B276">
            <v>3.2960000000000003</v>
          </cell>
          <cell r="C276">
            <v>0.72</v>
          </cell>
          <cell r="D276">
            <v>0.71999979019165039</v>
          </cell>
          <cell r="E276">
            <v>1200</v>
          </cell>
          <cell r="F276">
            <v>1200</v>
          </cell>
          <cell r="G276">
            <v>1200</v>
          </cell>
          <cell r="H276">
            <v>8.2720000000000002</v>
          </cell>
          <cell r="I276">
            <v>10.272</v>
          </cell>
          <cell r="J276">
            <v>10.271995544433594</v>
          </cell>
          <cell r="K276">
            <v>10.271995544433594</v>
          </cell>
        </row>
        <row r="277">
          <cell r="A277" t="str">
            <v>Ready To Drink1320</v>
          </cell>
          <cell r="B277">
            <v>3.6256000000000004</v>
          </cell>
          <cell r="C277">
            <v>0.72</v>
          </cell>
          <cell r="D277">
            <v>0.71999979019165039</v>
          </cell>
          <cell r="E277">
            <v>1320</v>
          </cell>
          <cell r="F277">
            <v>1320</v>
          </cell>
          <cell r="G277">
            <v>1320</v>
          </cell>
          <cell r="H277">
            <v>9.0991999999999997</v>
          </cell>
          <cell r="I277">
            <v>11.299199999999999</v>
          </cell>
          <cell r="J277">
            <v>11.2991943359375</v>
          </cell>
          <cell r="K277">
            <v>11.2991943359375</v>
          </cell>
        </row>
        <row r="278">
          <cell r="A278" t="str">
            <v>Ready To Drink1332</v>
          </cell>
          <cell r="B278">
            <v>3.65856</v>
          </cell>
          <cell r="C278">
            <v>0.72</v>
          </cell>
          <cell r="D278">
            <v>0.71999979019165039</v>
          </cell>
          <cell r="E278">
            <v>1332</v>
          </cell>
          <cell r="F278">
            <v>1332</v>
          </cell>
          <cell r="G278">
            <v>1332</v>
          </cell>
          <cell r="H278">
            <v>9.1819199999999999</v>
          </cell>
          <cell r="I278">
            <v>11.40192</v>
          </cell>
          <cell r="J278">
            <v>11.40191650390625</v>
          </cell>
          <cell r="K278">
            <v>11.40191650390625</v>
          </cell>
        </row>
        <row r="279">
          <cell r="A279" t="str">
            <v>Ready To Drink1360</v>
          </cell>
          <cell r="B279">
            <v>3.7354666666666669</v>
          </cell>
          <cell r="C279">
            <v>0.72</v>
          </cell>
          <cell r="D279">
            <v>0.71999979019165039</v>
          </cell>
          <cell r="E279">
            <v>1360</v>
          </cell>
          <cell r="F279">
            <v>1360</v>
          </cell>
          <cell r="G279">
            <v>1360</v>
          </cell>
          <cell r="H279">
            <v>9.3749333333333329</v>
          </cell>
          <cell r="I279">
            <v>11.6416</v>
          </cell>
          <cell r="J279">
            <v>11.641593933105469</v>
          </cell>
          <cell r="K279">
            <v>11.641593933105469</v>
          </cell>
        </row>
        <row r="280">
          <cell r="A280" t="str">
            <v>Ready To Drink1364</v>
          </cell>
          <cell r="B280">
            <v>3.7464533333333336</v>
          </cell>
          <cell r="C280">
            <v>0.72</v>
          </cell>
          <cell r="D280">
            <v>0.71999979019165039</v>
          </cell>
          <cell r="E280">
            <v>1364</v>
          </cell>
          <cell r="F280">
            <v>1364</v>
          </cell>
          <cell r="G280">
            <v>1364</v>
          </cell>
          <cell r="H280">
            <v>9.4025066666666657</v>
          </cell>
          <cell r="I280">
            <v>11.675839999999999</v>
          </cell>
          <cell r="J280">
            <v>11.675834655761719</v>
          </cell>
          <cell r="K280">
            <v>11.675834655761719</v>
          </cell>
        </row>
        <row r="281">
          <cell r="A281" t="str">
            <v>Ready To Drink1420</v>
          </cell>
          <cell r="B281">
            <v>3.900266666666667</v>
          </cell>
          <cell r="C281">
            <v>0.72</v>
          </cell>
          <cell r="D281">
            <v>0.71999979019165039</v>
          </cell>
          <cell r="E281">
            <v>1420</v>
          </cell>
          <cell r="F281">
            <v>1420</v>
          </cell>
          <cell r="G281">
            <v>1420</v>
          </cell>
          <cell r="H281">
            <v>9.7885333333333335</v>
          </cell>
          <cell r="I281">
            <v>12.155200000000001</v>
          </cell>
          <cell r="J281">
            <v>12.155197143554688</v>
          </cell>
          <cell r="K281">
            <v>12.155197143554688</v>
          </cell>
        </row>
        <row r="282">
          <cell r="A282" t="str">
            <v>Ready To Drink1500</v>
          </cell>
          <cell r="B282">
            <v>4.12</v>
          </cell>
          <cell r="C282">
            <v>0.72</v>
          </cell>
          <cell r="D282">
            <v>0.71999979019165039</v>
          </cell>
          <cell r="E282">
            <v>1500</v>
          </cell>
          <cell r="F282">
            <v>1500</v>
          </cell>
          <cell r="G282">
            <v>1500</v>
          </cell>
          <cell r="H282">
            <v>10.34</v>
          </cell>
          <cell r="I282">
            <v>12.84</v>
          </cell>
          <cell r="J282">
            <v>12.839996337890625</v>
          </cell>
          <cell r="K282">
            <v>12.839996337890625</v>
          </cell>
        </row>
        <row r="283">
          <cell r="A283" t="str">
            <v>Ready To Drink1600</v>
          </cell>
          <cell r="B283">
            <v>4.3946666666666667</v>
          </cell>
          <cell r="C283">
            <v>0.72</v>
          </cell>
          <cell r="D283">
            <v>0.71999979019165039</v>
          </cell>
          <cell r="E283">
            <v>1600</v>
          </cell>
          <cell r="F283">
            <v>1600</v>
          </cell>
          <cell r="G283">
            <v>1600</v>
          </cell>
          <cell r="H283">
            <v>11.029333333333332</v>
          </cell>
          <cell r="I283">
            <v>13.696</v>
          </cell>
          <cell r="J283">
            <v>13.695999145507813</v>
          </cell>
          <cell r="K283">
            <v>13.695999145507813</v>
          </cell>
        </row>
        <row r="284">
          <cell r="A284" t="str">
            <v>Ready To Drink1750</v>
          </cell>
          <cell r="B284">
            <v>4.8066666666666666</v>
          </cell>
          <cell r="C284">
            <v>0.72</v>
          </cell>
          <cell r="D284">
            <v>0.71999979019165039</v>
          </cell>
          <cell r="E284">
            <v>1750</v>
          </cell>
          <cell r="F284">
            <v>1750</v>
          </cell>
          <cell r="G284">
            <v>1750</v>
          </cell>
          <cell r="H284">
            <v>12.063333333333333</v>
          </cell>
          <cell r="I284">
            <v>14.98</v>
          </cell>
        </row>
        <row r="285">
          <cell r="A285" t="str">
            <v>Ready To Drink1776</v>
          </cell>
          <cell r="B285">
            <v>4.8780800000000006</v>
          </cell>
          <cell r="C285">
            <v>0.72</v>
          </cell>
          <cell r="D285">
            <v>0.71999979019165039</v>
          </cell>
          <cell r="E285">
            <v>1776</v>
          </cell>
          <cell r="F285">
            <v>1776</v>
          </cell>
          <cell r="G285">
            <v>1776</v>
          </cell>
          <cell r="H285">
            <v>12.242559999999999</v>
          </cell>
          <cell r="I285">
            <v>15.20256</v>
          </cell>
        </row>
        <row r="286">
          <cell r="A286" t="str">
            <v>Ready To Drink1892</v>
          </cell>
          <cell r="B286">
            <v>5.1966933333333332</v>
          </cell>
          <cell r="C286">
            <v>0.72</v>
          </cell>
          <cell r="D286">
            <v>0.71999979019165039</v>
          </cell>
          <cell r="E286">
            <v>1892</v>
          </cell>
          <cell r="F286">
            <v>1892</v>
          </cell>
          <cell r="G286">
            <v>1892</v>
          </cell>
          <cell r="H286">
            <v>13.042186666666666</v>
          </cell>
          <cell r="I286">
            <v>16.195519999999998</v>
          </cell>
          <cell r="J286">
            <v>16.195510864257813</v>
          </cell>
          <cell r="K286">
            <v>16.195510864257813</v>
          </cell>
        </row>
        <row r="287">
          <cell r="A287" t="str">
            <v>Ready To Drink1980</v>
          </cell>
          <cell r="B287">
            <v>5.4384000000000006</v>
          </cell>
          <cell r="C287">
            <v>0.72</v>
          </cell>
          <cell r="D287">
            <v>0.71999979019165039</v>
          </cell>
          <cell r="E287">
            <v>1980</v>
          </cell>
          <cell r="F287">
            <v>1980</v>
          </cell>
          <cell r="G287">
            <v>1980</v>
          </cell>
          <cell r="H287">
            <v>13.6488</v>
          </cell>
          <cell r="I287">
            <v>16.948799999999999</v>
          </cell>
          <cell r="J287">
            <v>16.94879150390625</v>
          </cell>
          <cell r="K287">
            <v>16.94879150390625</v>
          </cell>
        </row>
        <row r="288">
          <cell r="A288" t="str">
            <v>Ready To Drink2000</v>
          </cell>
          <cell r="B288">
            <v>5.4933333333333332</v>
          </cell>
          <cell r="C288">
            <v>0.72</v>
          </cell>
          <cell r="D288">
            <v>0.71999979019165039</v>
          </cell>
          <cell r="E288">
            <v>2000</v>
          </cell>
          <cell r="F288">
            <v>2000</v>
          </cell>
          <cell r="G288">
            <v>2000</v>
          </cell>
          <cell r="H288">
            <v>13.786666666666665</v>
          </cell>
          <cell r="I288">
            <v>17.12</v>
          </cell>
          <cell r="J288">
            <v>17.1199951171875</v>
          </cell>
          <cell r="K288">
            <v>17.1199951171875</v>
          </cell>
        </row>
        <row r="289">
          <cell r="A289" t="str">
            <v>Ready To Drink2046</v>
          </cell>
          <cell r="B289">
            <v>5.6196800000000007</v>
          </cell>
          <cell r="C289">
            <v>0.72</v>
          </cell>
          <cell r="D289">
            <v>0.71999979019165039</v>
          </cell>
          <cell r="E289">
            <v>2046</v>
          </cell>
          <cell r="F289">
            <v>2046</v>
          </cell>
          <cell r="G289">
            <v>2046</v>
          </cell>
          <cell r="H289">
            <v>14.103759999999999</v>
          </cell>
          <cell r="I289">
            <v>17.513760000000001</v>
          </cell>
          <cell r="J289">
            <v>17.513748168945313</v>
          </cell>
          <cell r="K289">
            <v>17.513748168945313</v>
          </cell>
        </row>
        <row r="290">
          <cell r="A290" t="str">
            <v>Ready To Drink2130</v>
          </cell>
          <cell r="B290">
            <v>5.8504000000000005</v>
          </cell>
          <cell r="C290">
            <v>0.72</v>
          </cell>
          <cell r="D290">
            <v>0.71999979019165039</v>
          </cell>
          <cell r="E290">
            <v>2130</v>
          </cell>
          <cell r="F290">
            <v>2130</v>
          </cell>
          <cell r="G290">
            <v>2130</v>
          </cell>
          <cell r="H290">
            <v>14.682799999999999</v>
          </cell>
          <cell r="I290">
            <v>18.232800000000001</v>
          </cell>
        </row>
        <row r="291">
          <cell r="A291" t="str">
            <v>Ready To Drink2832</v>
          </cell>
          <cell r="B291">
            <v>7.3896319999999998</v>
          </cell>
          <cell r="C291">
            <v>0.72</v>
          </cell>
          <cell r="D291">
            <v>0.71999979019165039</v>
          </cell>
          <cell r="E291">
            <v>2832</v>
          </cell>
          <cell r="F291">
            <v>2832</v>
          </cell>
          <cell r="G291">
            <v>2832</v>
          </cell>
          <cell r="H291">
            <v>18.545824</v>
          </cell>
          <cell r="I291">
            <v>23.029824000000001</v>
          </cell>
          <cell r="J291">
            <v>23.029815673828125</v>
          </cell>
          <cell r="K291">
            <v>23.029815673828125</v>
          </cell>
        </row>
        <row r="292">
          <cell r="A292" t="str">
            <v>Ready To Drink3000</v>
          </cell>
          <cell r="B292">
            <v>7.8280000000000003</v>
          </cell>
          <cell r="C292">
            <v>0.72</v>
          </cell>
          <cell r="D292">
            <v>0.71999979019165039</v>
          </cell>
          <cell r="E292">
            <v>3000</v>
          </cell>
          <cell r="F292">
            <v>3000</v>
          </cell>
          <cell r="G292">
            <v>3000</v>
          </cell>
          <cell r="H292">
            <v>19.645999999999997</v>
          </cell>
          <cell r="I292">
            <v>24.396000000000001</v>
          </cell>
          <cell r="J292">
            <v>24.39599609375</v>
          </cell>
          <cell r="K292">
            <v>24.39599609375</v>
          </cell>
        </row>
        <row r="293">
          <cell r="A293" t="str">
            <v>Ready To Drink3550</v>
          </cell>
          <cell r="B293">
            <v>9.2631333333333323</v>
          </cell>
          <cell r="C293">
            <v>0.72</v>
          </cell>
          <cell r="D293">
            <v>0.71999979019165039</v>
          </cell>
          <cell r="E293">
            <v>3550</v>
          </cell>
          <cell r="F293">
            <v>3550</v>
          </cell>
          <cell r="G293">
            <v>3550</v>
          </cell>
          <cell r="H293">
            <v>23.247766666666664</v>
          </cell>
          <cell r="I293">
            <v>28.868600000000001</v>
          </cell>
          <cell r="J293">
            <v>28.86859130859375</v>
          </cell>
          <cell r="K293">
            <v>28.86859130859375</v>
          </cell>
        </row>
        <row r="294">
          <cell r="A294" t="str">
            <v>Ready To Drink3960</v>
          </cell>
          <cell r="B294">
            <v>9.7891200000000005</v>
          </cell>
          <cell r="C294">
            <v>0.72</v>
          </cell>
          <cell r="D294">
            <v>0.71999979019165039</v>
          </cell>
          <cell r="E294">
            <v>3960</v>
          </cell>
          <cell r="F294">
            <v>3960</v>
          </cell>
          <cell r="G294">
            <v>3960</v>
          </cell>
          <cell r="H294">
            <v>24.567839999999997</v>
          </cell>
          <cell r="I294">
            <v>30.507839999999998</v>
          </cell>
          <cell r="J294">
            <v>30.507827758789063</v>
          </cell>
          <cell r="K294">
            <v>30.507827758789063</v>
          </cell>
        </row>
        <row r="295">
          <cell r="A295" t="str">
            <v>Ready To Drink4092</v>
          </cell>
          <cell r="B295">
            <v>10.115424000000001</v>
          </cell>
          <cell r="C295">
            <v>0.72</v>
          </cell>
          <cell r="D295">
            <v>0.71999979019165039</v>
          </cell>
          <cell r="E295">
            <v>4092</v>
          </cell>
          <cell r="F295">
            <v>4092</v>
          </cell>
          <cell r="G295">
            <v>4092</v>
          </cell>
          <cell r="H295">
            <v>25.386767999999996</v>
          </cell>
          <cell r="I295">
            <v>31.524767999999998</v>
          </cell>
          <cell r="J295">
            <v>31.524765014648438</v>
          </cell>
          <cell r="K295">
            <v>31.524765014648438</v>
          </cell>
        </row>
        <row r="296">
          <cell r="A296" t="str">
            <v>Ready To Drink4260</v>
          </cell>
          <cell r="B296">
            <v>10.530720000000001</v>
          </cell>
          <cell r="C296">
            <v>0.72</v>
          </cell>
          <cell r="D296">
            <v>0.71999979019165039</v>
          </cell>
          <cell r="E296">
            <v>4260</v>
          </cell>
          <cell r="F296">
            <v>4260</v>
          </cell>
          <cell r="G296">
            <v>4260</v>
          </cell>
          <cell r="H296">
            <v>26.429039999999997</v>
          </cell>
          <cell r="I296">
            <v>32.819040000000001</v>
          </cell>
          <cell r="J296">
            <v>32.81903076171875</v>
          </cell>
          <cell r="K296">
            <v>32.81903076171875</v>
          </cell>
        </row>
        <row r="297">
          <cell r="A297" t="str">
            <v>Ready To Drink5000</v>
          </cell>
          <cell r="B297">
            <v>12.360000000000001</v>
          </cell>
          <cell r="C297">
            <v>0.72</v>
          </cell>
          <cell r="D297">
            <v>0.71999979019165039</v>
          </cell>
          <cell r="E297">
            <v>5000</v>
          </cell>
          <cell r="F297">
            <v>5000</v>
          </cell>
          <cell r="G297">
            <v>5000</v>
          </cell>
          <cell r="H297">
            <v>31.019999999999996</v>
          </cell>
          <cell r="I297">
            <v>38.519999999999996</v>
          </cell>
          <cell r="J297">
            <v>38.519989013671875</v>
          </cell>
          <cell r="K297">
            <v>38.519989013671875</v>
          </cell>
        </row>
        <row r="298">
          <cell r="A298" t="str">
            <v>Ready To Drink7920</v>
          </cell>
          <cell r="B298">
            <v>19.578240000000001</v>
          </cell>
          <cell r="C298">
            <v>0.72</v>
          </cell>
          <cell r="D298">
            <v>0.71999979019165039</v>
          </cell>
          <cell r="E298">
            <v>7920</v>
          </cell>
          <cell r="F298">
            <v>7920</v>
          </cell>
          <cell r="G298">
            <v>7920</v>
          </cell>
          <cell r="H298">
            <v>49.135679999999994</v>
          </cell>
          <cell r="I298">
            <v>61.015679999999996</v>
          </cell>
          <cell r="J298">
            <v>61.015655517578125</v>
          </cell>
          <cell r="K298">
            <v>61.015655517578125</v>
          </cell>
        </row>
        <row r="299">
          <cell r="A299" t="str">
            <v>Ready To Drink8184</v>
          </cell>
          <cell r="B299">
            <v>20.230848000000002</v>
          </cell>
          <cell r="C299">
            <v>0.72</v>
          </cell>
          <cell r="D299">
            <v>0.71999979019165039</v>
          </cell>
          <cell r="E299">
            <v>8184</v>
          </cell>
          <cell r="F299">
            <v>8184</v>
          </cell>
          <cell r="G299">
            <v>8184</v>
          </cell>
          <cell r="H299">
            <v>50.773535999999993</v>
          </cell>
          <cell r="I299">
            <v>63.049535999999996</v>
          </cell>
          <cell r="J299">
            <v>63.049530029296875</v>
          </cell>
          <cell r="K299">
            <v>63.049530029296875</v>
          </cell>
        </row>
        <row r="300">
          <cell r="A300" t="str">
            <v>Ready To Drink20000</v>
          </cell>
          <cell r="B300">
            <v>49.440000000000005</v>
          </cell>
          <cell r="C300">
            <v>0.72</v>
          </cell>
          <cell r="D300">
            <v>0.71999979019165039</v>
          </cell>
          <cell r="E300">
            <v>20000</v>
          </cell>
          <cell r="F300">
            <v>20000</v>
          </cell>
          <cell r="G300">
            <v>20000</v>
          </cell>
          <cell r="H300">
            <v>20000</v>
          </cell>
          <cell r="I300">
            <v>20000</v>
          </cell>
          <cell r="J300">
            <v>20000</v>
          </cell>
          <cell r="K300">
            <v>20000</v>
          </cell>
        </row>
        <row r="301">
          <cell r="A301" t="str">
            <v>Ready To Drink30000</v>
          </cell>
          <cell r="B301">
            <v>74.160000000000011</v>
          </cell>
          <cell r="C301">
            <v>0.72</v>
          </cell>
          <cell r="D301">
            <v>0.71999979019165039</v>
          </cell>
          <cell r="E301">
            <v>30000</v>
          </cell>
          <cell r="F301">
            <v>30000</v>
          </cell>
          <cell r="G301">
            <v>30000</v>
          </cell>
          <cell r="H301">
            <v>30000</v>
          </cell>
          <cell r="I301">
            <v>30000</v>
          </cell>
          <cell r="J301">
            <v>30000</v>
          </cell>
          <cell r="K301">
            <v>30000</v>
          </cell>
        </row>
        <row r="302">
          <cell r="A302" t="str">
            <v>Ready To Drink50000</v>
          </cell>
          <cell r="B302">
            <v>123.60000000000001</v>
          </cell>
          <cell r="C302">
            <v>0.72</v>
          </cell>
          <cell r="D302">
            <v>0.71999979019165039</v>
          </cell>
          <cell r="E302">
            <v>50000</v>
          </cell>
          <cell r="F302">
            <v>50000</v>
          </cell>
          <cell r="G302">
            <v>50000</v>
          </cell>
          <cell r="H302">
            <v>50000</v>
          </cell>
          <cell r="I302">
            <v>50000</v>
          </cell>
          <cell r="J302">
            <v>50000</v>
          </cell>
          <cell r="K302">
            <v>50000</v>
          </cell>
        </row>
        <row r="303">
          <cell r="A303" t="str">
            <v>Spirit20</v>
          </cell>
          <cell r="B303">
            <v>0.33</v>
          </cell>
          <cell r="C303">
            <v>1</v>
          </cell>
          <cell r="D303">
            <v>1</v>
          </cell>
          <cell r="E303">
            <v>20</v>
          </cell>
          <cell r="F303">
            <v>20</v>
          </cell>
          <cell r="G303">
            <v>20</v>
          </cell>
          <cell r="H303">
            <v>0.80298666666666674</v>
          </cell>
          <cell r="I303">
            <v>1.0837333333333332</v>
          </cell>
          <cell r="J303">
            <v>1.346986666666667</v>
          </cell>
          <cell r="K303">
            <v>1.6149333333333336</v>
          </cell>
        </row>
        <row r="304">
          <cell r="A304" t="str">
            <v>Spirit30</v>
          </cell>
          <cell r="B304">
            <v>0.49</v>
          </cell>
          <cell r="C304">
            <v>1</v>
          </cell>
          <cell r="D304">
            <v>1</v>
          </cell>
          <cell r="E304">
            <v>30</v>
          </cell>
          <cell r="F304">
            <v>30</v>
          </cell>
          <cell r="G304">
            <v>30</v>
          </cell>
          <cell r="H304">
            <v>1.20448</v>
          </cell>
          <cell r="I304">
            <v>1.6255999999999999</v>
          </cell>
          <cell r="J304">
            <v>2.0204800000000005</v>
          </cell>
          <cell r="K304">
            <v>2.4224000000000001</v>
          </cell>
        </row>
        <row r="305">
          <cell r="A305" t="str">
            <v>Spirit40</v>
          </cell>
          <cell r="B305">
            <v>0.66</v>
          </cell>
          <cell r="C305">
            <v>1</v>
          </cell>
          <cell r="D305">
            <v>1</v>
          </cell>
          <cell r="E305">
            <v>40</v>
          </cell>
          <cell r="F305">
            <v>40</v>
          </cell>
          <cell r="G305">
            <v>40</v>
          </cell>
          <cell r="H305">
            <v>1.6059733333333335</v>
          </cell>
          <cell r="I305">
            <v>2.1674666666666664</v>
          </cell>
          <cell r="J305">
            <v>2.693973333333334</v>
          </cell>
          <cell r="K305">
            <v>3.2298666666666671</v>
          </cell>
        </row>
        <row r="306">
          <cell r="A306" t="str">
            <v>Spirit50</v>
          </cell>
          <cell r="B306">
            <v>0.82</v>
          </cell>
          <cell r="C306">
            <v>1</v>
          </cell>
          <cell r="D306">
            <v>1</v>
          </cell>
          <cell r="E306">
            <v>50</v>
          </cell>
          <cell r="F306">
            <v>50</v>
          </cell>
          <cell r="G306">
            <v>50</v>
          </cell>
          <cell r="H306">
            <v>2.0074666666666667</v>
          </cell>
          <cell r="I306">
            <v>2.7093333333333329</v>
          </cell>
          <cell r="J306">
            <v>3.3674666666666671</v>
          </cell>
          <cell r="K306">
            <v>4.0373333333333337</v>
          </cell>
        </row>
        <row r="307">
          <cell r="A307" t="str">
            <v>Spirit60</v>
          </cell>
          <cell r="B307">
            <v>0.98</v>
          </cell>
          <cell r="C307">
            <v>1</v>
          </cell>
          <cell r="D307">
            <v>1</v>
          </cell>
          <cell r="E307">
            <v>60</v>
          </cell>
          <cell r="F307">
            <v>60</v>
          </cell>
          <cell r="G307">
            <v>60</v>
          </cell>
          <cell r="H307">
            <v>2.40896</v>
          </cell>
          <cell r="I307">
            <v>3.2511999999999999</v>
          </cell>
          <cell r="J307">
            <v>4.040960000000001</v>
          </cell>
          <cell r="K307">
            <v>4.8448000000000002</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nlliquorcorp.com/images/doing-business/files/s-t/October-2019/NLC_Supplier_Code_of_Conduct_for_Responsible_Procurement_July_3_2018.pdf" TargetMode="External"/><Relationship Id="rId7" Type="http://schemas.openxmlformats.org/officeDocument/2006/relationships/vmlDrawing" Target="../drawings/vmlDrawing1.vml"/><Relationship Id="rId2" Type="http://schemas.openxmlformats.org/officeDocument/2006/relationships/hyperlink" Target="mailto:scott.collins@nlliquor.com" TargetMode="External"/><Relationship Id="rId1" Type="http://schemas.openxmlformats.org/officeDocument/2006/relationships/hyperlink" Target="mailto:janine.penney@nlliquor.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anine.penney@nlliquor.com" TargetMode="External"/><Relationship Id="rId9"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cbsa-asfc.gc.ca/trade-commerce/tariff-tarif/2017/menu-eng.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355"/>
  <sheetViews>
    <sheetView showGridLines="0" tabSelected="1" topLeftCell="A55" zoomScale="80" zoomScaleNormal="80" workbookViewId="0">
      <selection activeCell="T78" sqref="T78"/>
    </sheetView>
  </sheetViews>
  <sheetFormatPr defaultRowHeight="15"/>
  <cols>
    <col min="1" max="1" width="13.88671875" style="4" customWidth="1"/>
    <col min="2" max="2" width="14.5546875" style="4" customWidth="1"/>
    <col min="3" max="3" width="7.5546875" style="4" customWidth="1"/>
    <col min="4" max="4" width="9.44140625" style="4" customWidth="1"/>
    <col min="5" max="5" width="21.33203125" style="4" customWidth="1"/>
    <col min="6" max="6" width="12.109375" style="4" customWidth="1"/>
    <col min="7" max="7" width="4.77734375" style="4" customWidth="1"/>
    <col min="8" max="8" width="19.44140625" style="4" customWidth="1"/>
    <col min="9" max="9" width="8.88671875" style="4"/>
    <col min="10" max="10" width="8.88671875" style="4" hidden="1" customWidth="1"/>
    <col min="11" max="11" width="8.88671875" hidden="1" customWidth="1"/>
    <col min="12" max="12" width="21.88671875" hidden="1" customWidth="1"/>
    <col min="13" max="14" width="8.88671875" hidden="1" customWidth="1"/>
    <col min="15" max="15" width="36.44140625" hidden="1" customWidth="1"/>
    <col min="16" max="19" width="8.88671875" hidden="1" customWidth="1"/>
    <col min="20" max="23" width="8.88671875" customWidth="1"/>
    <col min="24" max="32" width="8.88671875" hidden="1" customWidth="1"/>
    <col min="33" max="33" width="17.77734375" hidden="1" customWidth="1"/>
    <col min="34" max="39" width="8.88671875" hidden="1" customWidth="1"/>
    <col min="40" max="40" width="3.88671875" hidden="1" customWidth="1"/>
    <col min="41" max="66" width="8.88671875" hidden="1" customWidth="1"/>
    <col min="67" max="67" width="30" hidden="1" customWidth="1"/>
    <col min="68" max="71" width="8.88671875" hidden="1" customWidth="1"/>
    <col min="72" max="72" width="37.77734375" hidden="1" customWidth="1"/>
    <col min="73" max="75" width="8.88671875" hidden="1" customWidth="1"/>
    <col min="76" max="78" width="8.88671875" customWidth="1"/>
  </cols>
  <sheetData>
    <row r="1" spans="1:70" s="1" customFormat="1" ht="15.75" customHeight="1">
      <c r="A1"/>
      <c r="B1"/>
      <c r="C1"/>
      <c r="D1"/>
      <c r="E1"/>
      <c r="F1"/>
      <c r="G1"/>
      <c r="H1"/>
      <c r="I1" s="7"/>
      <c r="J1" s="7"/>
      <c r="BI1" s="1" t="s">
        <v>17</v>
      </c>
      <c r="BM1" s="17" t="s">
        <v>25</v>
      </c>
      <c r="BO1" s="18" t="s">
        <v>29</v>
      </c>
      <c r="BR1" s="17" t="s">
        <v>39</v>
      </c>
    </row>
    <row r="2" spans="1:70" s="1" customFormat="1">
      <c r="A2"/>
      <c r="B2"/>
      <c r="C2"/>
      <c r="D2"/>
      <c r="E2"/>
      <c r="F2"/>
      <c r="G2"/>
      <c r="H2"/>
      <c r="I2" s="7"/>
      <c r="J2" s="7"/>
      <c r="BI2" s="1" t="s">
        <v>18</v>
      </c>
      <c r="BM2" s="1" t="s">
        <v>27</v>
      </c>
      <c r="BO2" s="1" t="s">
        <v>30</v>
      </c>
      <c r="BR2" s="1" t="s">
        <v>41</v>
      </c>
    </row>
    <row r="3" spans="1:70" s="1" customFormat="1" ht="12.75" customHeight="1">
      <c r="A3"/>
      <c r="B3"/>
      <c r="C3"/>
      <c r="D3"/>
      <c r="E3"/>
      <c r="F3"/>
      <c r="I3" s="7"/>
      <c r="J3" s="7"/>
      <c r="BM3" s="1" t="s">
        <v>26</v>
      </c>
      <c r="BO3" s="1" t="s">
        <v>31</v>
      </c>
      <c r="BR3" s="1" t="s">
        <v>42</v>
      </c>
    </row>
    <row r="4" spans="1:70" s="1" customFormat="1" ht="12.75" customHeight="1" thickBot="1">
      <c r="A4"/>
      <c r="B4"/>
      <c r="C4"/>
      <c r="D4"/>
      <c r="E4"/>
      <c r="F4"/>
      <c r="I4" s="7"/>
      <c r="J4" s="7"/>
      <c r="BM4" s="1" t="s">
        <v>45</v>
      </c>
      <c r="BR4" s="1" t="s">
        <v>40</v>
      </c>
    </row>
    <row r="5" spans="1:70" s="1" customFormat="1" ht="12.75" customHeight="1">
      <c r="A5" s="168" t="s">
        <v>1817</v>
      </c>
      <c r="B5" s="169"/>
      <c r="C5" s="170"/>
      <c r="D5"/>
      <c r="E5"/>
      <c r="F5" s="28" t="s">
        <v>137</v>
      </c>
      <c r="G5" s="28" t="s">
        <v>143</v>
      </c>
      <c r="H5" s="28" t="s">
        <v>138</v>
      </c>
      <c r="I5" s="7"/>
      <c r="J5" s="7"/>
      <c r="BM5" s="1" t="s">
        <v>46</v>
      </c>
      <c r="BR5" s="1" t="s">
        <v>43</v>
      </c>
    </row>
    <row r="6" spans="1:70" s="1" customFormat="1" ht="15.95" customHeight="1" thickBot="1">
      <c r="A6" s="171"/>
      <c r="B6" s="172"/>
      <c r="C6" s="173"/>
      <c r="D6" s="13"/>
      <c r="E6" s="12" t="s">
        <v>141</v>
      </c>
      <c r="F6" s="48"/>
      <c r="G6" s="48"/>
      <c r="H6" s="48"/>
      <c r="I6" s="7"/>
      <c r="J6" s="7"/>
      <c r="BM6" s="1" t="s">
        <v>47</v>
      </c>
      <c r="BR6" s="1" t="s">
        <v>44</v>
      </c>
    </row>
    <row r="7" spans="1:70" s="1" customFormat="1" ht="15" customHeight="1" thickBot="1">
      <c r="A7" s="130" t="s">
        <v>711</v>
      </c>
      <c r="B7" s="185"/>
      <c r="C7" s="186"/>
      <c r="D7" s="13"/>
      <c r="E7" s="12" t="s">
        <v>1758</v>
      </c>
      <c r="F7" s="179"/>
      <c r="G7" s="180"/>
      <c r="H7" s="181"/>
      <c r="I7" s="7"/>
      <c r="J7" s="7"/>
      <c r="BM7" s="1" t="s">
        <v>28</v>
      </c>
      <c r="BR7"/>
    </row>
    <row r="8" spans="1:70" s="1" customFormat="1" ht="15" customHeight="1">
      <c r="A8" s="13"/>
      <c r="B8" s="112"/>
      <c r="C8" s="113"/>
      <c r="D8" s="13"/>
      <c r="E8" s="12" t="s">
        <v>1757</v>
      </c>
      <c r="F8" s="179"/>
      <c r="G8" s="180"/>
      <c r="H8" s="181"/>
      <c r="I8" s="7"/>
      <c r="J8" s="7"/>
      <c r="BR8"/>
    </row>
    <row r="9" spans="1:70" s="1" customFormat="1" ht="6" customHeight="1">
      <c r="A9" s="13"/>
      <c r="B9" s="112"/>
      <c r="C9" s="113"/>
      <c r="D9" s="13"/>
      <c r="E9" s="12"/>
      <c r="F9" s="57"/>
      <c r="G9" s="57"/>
      <c r="H9" s="57"/>
      <c r="I9" s="7"/>
      <c r="J9" s="7"/>
      <c r="BR9"/>
    </row>
    <row r="10" spans="1:70" s="1" customFormat="1">
      <c r="A10" s="13"/>
      <c r="B10" s="13"/>
      <c r="C10" s="13"/>
      <c r="D10" s="114" t="s">
        <v>1201</v>
      </c>
      <c r="E10" s="115"/>
      <c r="F10" s="111"/>
      <c r="G10" s="111"/>
      <c r="H10" s="111"/>
      <c r="J10" s="7"/>
      <c r="BR10"/>
    </row>
    <row r="11" spans="1:70" s="1" customFormat="1">
      <c r="A11" s="13"/>
      <c r="B11" s="13"/>
      <c r="C11" s="13"/>
      <c r="D11" s="116" t="s">
        <v>1202</v>
      </c>
      <c r="E11" s="12"/>
      <c r="F11" s="57"/>
      <c r="G11" s="116"/>
      <c r="H11" s="57"/>
      <c r="I11" s="7"/>
      <c r="J11" s="7"/>
      <c r="BR11"/>
    </row>
    <row r="12" spans="1:70" s="1" customFormat="1" ht="13.5" customHeight="1" thickBot="1">
      <c r="A12" s="13"/>
      <c r="B12" s="13"/>
      <c r="C12" s="13"/>
      <c r="D12" s="116"/>
      <c r="E12" s="12"/>
      <c r="F12" s="57"/>
      <c r="G12" s="116"/>
      <c r="H12" s="57"/>
      <c r="I12" s="7"/>
      <c r="J12" s="7"/>
      <c r="BR12"/>
    </row>
    <row r="13" spans="1:70" ht="16.5" customHeight="1" thickBot="1">
      <c r="A13" s="29" t="s">
        <v>1</v>
      </c>
      <c r="B13" s="29"/>
      <c r="C13" s="29"/>
      <c r="D13" s="131"/>
      <c r="E13" s="54" t="s">
        <v>683</v>
      </c>
      <c r="F13" s="55"/>
      <c r="G13" s="55"/>
      <c r="H13" s="56"/>
    </row>
    <row r="14" spans="1:70" ht="9" customHeight="1">
      <c r="A14" s="11"/>
      <c r="B14" s="11"/>
      <c r="C14" s="11"/>
      <c r="D14" s="11"/>
      <c r="E14" s="11"/>
      <c r="F14" s="11"/>
      <c r="G14" s="11"/>
      <c r="H14" s="11"/>
      <c r="L14" t="s">
        <v>17</v>
      </c>
    </row>
    <row r="15" spans="1:70" ht="19.5" customHeight="1">
      <c r="A15" s="176" t="s">
        <v>2</v>
      </c>
      <c r="B15" s="176"/>
      <c r="C15" s="194"/>
      <c r="D15" s="195"/>
      <c r="E15" s="195"/>
      <c r="F15" s="195"/>
      <c r="G15" s="195"/>
      <c r="H15" s="196"/>
      <c r="L15" t="s">
        <v>18</v>
      </c>
    </row>
    <row r="16" spans="1:70" ht="19.5" customHeight="1">
      <c r="A16" s="176" t="s">
        <v>1236</v>
      </c>
      <c r="B16" s="176"/>
      <c r="C16" s="197"/>
      <c r="D16" s="197"/>
      <c r="E16" s="120" t="s">
        <v>661</v>
      </c>
      <c r="F16" s="182"/>
      <c r="G16" s="183"/>
      <c r="H16" s="184"/>
      <c r="M16" s="42">
        <f>+C36</f>
        <v>0</v>
      </c>
      <c r="N16" t="str">
        <f>IF(M16&lt;=1,"Low Alcohol - Wine &amp; Sparkling",IF(AND(M16&gt;1,M16&lt;=7),"&lt;=7%",IF(AND(M16&gt;7,M16&lt;=13.7),"&gt;7%&lt;=13.7%",IF(AND(M16&gt;13.7,M16&lt;=14.9),"&gt;13.7%&lt;=14.9%",IF(AND(M16&gt;14.9,M16&lt;22.9),"&gt;14.9%&lt;=22.9%","&gt;22.9%")))))</f>
        <v>Low Alcohol - Wine &amp; Sparkling</v>
      </c>
    </row>
    <row r="17" spans="1:72" ht="19.5" customHeight="1">
      <c r="A17" s="12"/>
      <c r="B17" s="12" t="s">
        <v>85</v>
      </c>
      <c r="C17" s="191"/>
      <c r="D17" s="192"/>
      <c r="E17" s="193"/>
      <c r="F17" s="187" t="s">
        <v>1774</v>
      </c>
      <c r="G17" s="188"/>
      <c r="H17" s="132"/>
      <c r="I17"/>
      <c r="J17" s="121"/>
      <c r="L17" s="31">
        <f>+C30*C31</f>
        <v>0</v>
      </c>
      <c r="M17" t="b">
        <f>IF(C16="Sparkling Wine",CONCATENATE(C16,#REF!))</f>
        <v>0</v>
      </c>
      <c r="AA17" t="s">
        <v>594</v>
      </c>
    </row>
    <row r="18" spans="1:72" ht="19.5" customHeight="1">
      <c r="A18" s="12"/>
      <c r="B18" s="200" t="s">
        <v>614</v>
      </c>
      <c r="C18" s="200"/>
      <c r="D18" s="200"/>
      <c r="E18" s="200"/>
      <c r="F18" s="200"/>
      <c r="G18" s="200"/>
      <c r="H18" s="13"/>
      <c r="L18" t="str">
        <f>CONCATENATE(C16,L17)</f>
        <v>0</v>
      </c>
      <c r="M18" t="str">
        <f>CONCATENATE(F16,L17)</f>
        <v>0</v>
      </c>
      <c r="X18" t="s">
        <v>784</v>
      </c>
      <c r="AA18" t="s">
        <v>720</v>
      </c>
      <c r="AC18" t="str">
        <f>IF($C$16="Beer",AA18,X18)</f>
        <v>Ice Wine</v>
      </c>
      <c r="AD18" t="s">
        <v>159</v>
      </c>
      <c r="AG18" t="s">
        <v>448</v>
      </c>
      <c r="AH18" t="s">
        <v>729</v>
      </c>
      <c r="AJ18" t="str">
        <f>IF($C$16="Beer",AH18,AG18)</f>
        <v>Miniature</v>
      </c>
      <c r="AL18" s="50" t="s">
        <v>867</v>
      </c>
    </row>
    <row r="19" spans="1:72" ht="19.5" customHeight="1">
      <c r="A19" s="175" t="s">
        <v>155</v>
      </c>
      <c r="B19" s="175"/>
      <c r="C19" s="156"/>
      <c r="D19" s="174"/>
      <c r="E19" s="163" t="s">
        <v>151</v>
      </c>
      <c r="F19" s="158"/>
      <c r="G19" s="177"/>
      <c r="H19" s="178"/>
      <c r="L19" t="s">
        <v>457</v>
      </c>
      <c r="M19" s="44">
        <f>+C19</f>
        <v>0</v>
      </c>
      <c r="X19" t="s">
        <v>785</v>
      </c>
      <c r="AA19" t="s">
        <v>721</v>
      </c>
      <c r="AC19" t="str">
        <f>IF($C$16="Beer",AA19,X19)</f>
        <v>Kosher</v>
      </c>
      <c r="AD19" t="s">
        <v>152</v>
      </c>
      <c r="AG19" t="s">
        <v>449</v>
      </c>
      <c r="AH19" t="s">
        <v>730</v>
      </c>
      <c r="AJ19" t="str">
        <f t="shared" ref="AJ19:AJ22" si="0">IF($C$16="Beer",AH19,AG19)</f>
        <v>Bottle</v>
      </c>
      <c r="AL19" s="50" t="s">
        <v>868</v>
      </c>
    </row>
    <row r="20" spans="1:72" ht="19.5" customHeight="1">
      <c r="A20" s="175" t="str">
        <f>IF(C17="Gift Package","Cost of Packaging"," ")</f>
        <v xml:space="preserve"> </v>
      </c>
      <c r="B20" s="175"/>
      <c r="C20" s="198"/>
      <c r="D20" s="199"/>
      <c r="E20" s="3"/>
      <c r="F20" s="3" t="s">
        <v>480</v>
      </c>
      <c r="G20" s="156"/>
      <c r="H20" s="157"/>
      <c r="M20" s="44"/>
      <c r="P20" t="e">
        <f>VLOOKUP(G21,'Freight Point'!A:D,4,FALSE)</f>
        <v>#N/A</v>
      </c>
      <c r="Q20">
        <f>+'Origin Declaration'!D24</f>
        <v>0</v>
      </c>
      <c r="X20" t="s">
        <v>612</v>
      </c>
      <c r="AA20" t="s">
        <v>722</v>
      </c>
      <c r="AC20" t="str">
        <f>IF($C$16="Beer",AA20,X20)</f>
        <v>Low Alcohol</v>
      </c>
      <c r="AD20" t="s">
        <v>153</v>
      </c>
      <c r="AG20" t="s">
        <v>450</v>
      </c>
      <c r="AH20" t="s">
        <v>731</v>
      </c>
      <c r="AJ20" t="str">
        <f t="shared" si="0"/>
        <v>Can</v>
      </c>
      <c r="AL20" s="50" t="s">
        <v>869</v>
      </c>
    </row>
    <row r="21" spans="1:72" ht="19.5" customHeight="1">
      <c r="A21" s="12"/>
      <c r="B21" s="12" t="s">
        <v>150</v>
      </c>
      <c r="C21" s="156" t="str">
        <f>IFERROR(+M36,"")</f>
        <v/>
      </c>
      <c r="D21" s="157"/>
      <c r="E21" s="175" t="s">
        <v>157</v>
      </c>
      <c r="F21" s="175"/>
      <c r="G21" s="140"/>
      <c r="H21" s="142"/>
      <c r="I21"/>
      <c r="L21" t="s">
        <v>458</v>
      </c>
      <c r="M21" t="e">
        <f>VLOOKUP(C22,Currency!A:B,2,FALSE)</f>
        <v>#N/A</v>
      </c>
      <c r="P21" s="155" t="s">
        <v>439</v>
      </c>
      <c r="Q21" s="155" t="s">
        <v>440</v>
      </c>
      <c r="R21" s="155" t="s">
        <v>441</v>
      </c>
      <c r="S21" s="155" t="s">
        <v>442</v>
      </c>
      <c r="X21" t="s">
        <v>786</v>
      </c>
      <c r="AC21" t="str">
        <f t="shared" ref="AC21:AC28" si="1">IF($C$16="Beer",AA21,X21)</f>
        <v>Non - Alcohol</v>
      </c>
      <c r="AD21" s="30" t="s">
        <v>154</v>
      </c>
      <c r="AG21" t="s">
        <v>451</v>
      </c>
      <c r="AH21" t="s">
        <v>718</v>
      </c>
      <c r="AJ21" t="str">
        <f t="shared" si="0"/>
        <v>Tetra pack</v>
      </c>
    </row>
    <row r="22" spans="1:72" ht="19.5" customHeight="1">
      <c r="A22" s="175" t="s">
        <v>3</v>
      </c>
      <c r="B22" s="175"/>
      <c r="C22" s="217"/>
      <c r="D22" s="218"/>
      <c r="E22" s="189" t="s">
        <v>854</v>
      </c>
      <c r="F22" s="190"/>
      <c r="G22" s="140"/>
      <c r="H22" s="142"/>
      <c r="I22"/>
      <c r="L22" t="s">
        <v>459</v>
      </c>
      <c r="M22" t="e">
        <f>ROUND(+M19*M21,4)</f>
        <v>#N/A</v>
      </c>
      <c r="N22" s="53" t="e">
        <f>ROUND(+M22/G30,4)</f>
        <v>#N/A</v>
      </c>
      <c r="P22" s="155"/>
      <c r="Q22" s="155"/>
      <c r="R22" s="155"/>
      <c r="S22" s="155"/>
      <c r="X22" t="s">
        <v>378</v>
      </c>
      <c r="AC22" t="str">
        <f t="shared" si="1"/>
        <v>Organic - Certified</v>
      </c>
      <c r="AD22" t="s">
        <v>156</v>
      </c>
      <c r="AG22" t="s">
        <v>452</v>
      </c>
      <c r="AH22" t="s">
        <v>453</v>
      </c>
      <c r="AJ22" t="str">
        <f t="shared" si="0"/>
        <v>Bag</v>
      </c>
    </row>
    <row r="23" spans="1:72" ht="19.5" customHeight="1">
      <c r="A23" s="12"/>
      <c r="B23" s="12"/>
      <c r="C23" s="162"/>
      <c r="D23" s="162"/>
      <c r="E23" s="62"/>
      <c r="F23" s="62" t="s">
        <v>873</v>
      </c>
      <c r="G23" s="140"/>
      <c r="H23" s="142"/>
      <c r="I23"/>
      <c r="N23" s="53"/>
      <c r="P23" s="95"/>
      <c r="Q23" s="95"/>
      <c r="R23" s="95"/>
      <c r="S23" s="95"/>
      <c r="AD23" s="30"/>
    </row>
    <row r="24" spans="1:72" ht="19.5" customHeight="1">
      <c r="A24" s="175"/>
      <c r="B24" s="175"/>
      <c r="C24" s="162"/>
      <c r="D24" s="162"/>
      <c r="E24" s="175" t="s">
        <v>16</v>
      </c>
      <c r="F24" s="175"/>
      <c r="G24" s="156"/>
      <c r="H24" s="157"/>
      <c r="I24"/>
      <c r="L24" t="s">
        <v>460</v>
      </c>
      <c r="M24" t="e">
        <f>IF(C27="Yes",0,ROUND(IF($S$24="L",(($L$17*($C$36/100)*$G$30)*$R$24)/1000,IF($S$24="V",($M$19*$R$24),(($L$17*$G$30)*$R$24)/1000)),4))</f>
        <v>#N/A</v>
      </c>
      <c r="N24" t="e">
        <f>VLOOKUP(G22,Country!A:B,2,FALSE)</f>
        <v>#N/A</v>
      </c>
      <c r="O24" t="e">
        <f>IF(C16="Wine",CONCATENATE(C16,N16,N24),IF(C16="Sparkling Wine",CONCATENATE(C16,N16,N24),IF(C16="Ready To Drink",CONCATENATE(C16,N16,N24),CONCATENATE(F16,N24))))</f>
        <v>#N/A</v>
      </c>
      <c r="P24" t="e">
        <f>VLOOKUP($O$24,Duty!A:E,2,FALSE)</f>
        <v>#N/A</v>
      </c>
      <c r="Q24" t="e">
        <f>VLOOKUP($O$24,Duty!A:E,3,FALSE)</f>
        <v>#N/A</v>
      </c>
      <c r="R24" t="e">
        <f>VLOOKUP($O$24,Duty!A:E,4,FALSE)</f>
        <v>#N/A</v>
      </c>
      <c r="S24" t="e">
        <f>VLOOKUP($O$24,Duty!A:E,5,FALSE)</f>
        <v>#N/A</v>
      </c>
      <c r="X24" t="s">
        <v>719</v>
      </c>
      <c r="AC24" t="str">
        <f t="shared" si="1"/>
        <v>Organic - Organically Grow Grapes</v>
      </c>
      <c r="BT24" s="25" t="s">
        <v>79</v>
      </c>
    </row>
    <row r="25" spans="1:72" ht="19.5" customHeight="1">
      <c r="A25" s="12"/>
      <c r="B25" s="12"/>
      <c r="C25" s="93"/>
      <c r="D25" s="93"/>
      <c r="E25" s="12"/>
      <c r="F25" s="12"/>
      <c r="G25" s="93"/>
      <c r="H25" s="93"/>
      <c r="I25"/>
      <c r="N25" t="e">
        <f>ROUND(+M24/G30,4)</f>
        <v>#N/A</v>
      </c>
      <c r="BT25" s="25"/>
    </row>
    <row r="26" spans="1:72">
      <c r="A26" s="12"/>
      <c r="B26" s="12"/>
      <c r="C26" s="13"/>
      <c r="D26" s="13"/>
      <c r="E26" s="12"/>
      <c r="F26" s="12"/>
      <c r="G26" s="14"/>
      <c r="H26" s="14"/>
      <c r="L26" t="s">
        <v>466</v>
      </c>
      <c r="M26" t="e">
        <f>IF(G27="Yes",0,ROUND(IF($Q$24="L",(($L$17*($C$36/100)*$G$30)*$P$24)/1000,IF($Q$24="V",($M$19*P24),(($L$17*$G$30)*$P$24)/1000)),4))</f>
        <v>#N/A</v>
      </c>
      <c r="N26" s="53" t="e">
        <f>ROUND(+M26/G30,4)</f>
        <v>#N/A</v>
      </c>
      <c r="X26" t="s">
        <v>787</v>
      </c>
      <c r="AC26" t="str">
        <f t="shared" si="1"/>
        <v>Unspecified</v>
      </c>
      <c r="BJ26" t="s">
        <v>81</v>
      </c>
      <c r="BM26" t="s">
        <v>378</v>
      </c>
      <c r="BT26" s="23" t="s">
        <v>86</v>
      </c>
    </row>
    <row r="27" spans="1:72" ht="27" customHeight="1">
      <c r="A27" s="207" t="s">
        <v>484</v>
      </c>
      <c r="B27" s="207"/>
      <c r="C27" s="208"/>
      <c r="D27" s="208"/>
      <c r="E27" s="207" t="s">
        <v>485</v>
      </c>
      <c r="F27" s="207"/>
      <c r="G27" s="208"/>
      <c r="H27" s="208"/>
      <c r="L27" t="s">
        <v>467</v>
      </c>
      <c r="M27" t="e">
        <f>ROUND(VLOOKUP(G21,'Freight Point'!A:B,2,FALSE)*((G30*C30*C31)/1000),4)</f>
        <v>#N/A</v>
      </c>
      <c r="N27" s="53" t="e">
        <f>TRUNC(+M27/G30,4)</f>
        <v>#N/A</v>
      </c>
      <c r="X27" t="s">
        <v>788</v>
      </c>
      <c r="AC27" t="str">
        <f t="shared" si="1"/>
        <v>VQA - Canada</v>
      </c>
      <c r="BJ27" t="s">
        <v>82</v>
      </c>
      <c r="BM27" t="s">
        <v>379</v>
      </c>
      <c r="BO27" s="24"/>
      <c r="BT27" s="23" t="s">
        <v>87</v>
      </c>
    </row>
    <row r="28" spans="1:72" ht="29.25" customHeight="1">
      <c r="A28" s="201" t="str">
        <f>IFERROR(IF(P20="No"," ","Complete Origin Declaration Form Attached and submit with Listing Application, if not completed MFN Tariff will apply and affect Final Retail"),"")</f>
        <v/>
      </c>
      <c r="B28" s="201"/>
      <c r="C28" s="201"/>
      <c r="D28" s="201"/>
      <c r="E28" s="201"/>
      <c r="F28" s="201"/>
      <c r="G28" s="201"/>
      <c r="H28" s="201"/>
      <c r="L28" t="s">
        <v>468</v>
      </c>
      <c r="M28" t="e">
        <f>ROUND(SUM(M22:M27),4)</f>
        <v>#N/A</v>
      </c>
      <c r="N28" t="e">
        <f>ROUND(+M22/G30,4)</f>
        <v>#N/A</v>
      </c>
      <c r="O28" t="e">
        <f>ROUND(+M24/G30,4)</f>
        <v>#N/A</v>
      </c>
      <c r="P28" t="e">
        <f>ROUND(+M26/G30,4)</f>
        <v>#N/A</v>
      </c>
      <c r="Q28" t="e">
        <f>ROUND(+M27/G30,4)</f>
        <v>#N/A</v>
      </c>
      <c r="X28" t="s">
        <v>789</v>
      </c>
      <c r="AC28" t="str">
        <f t="shared" si="1"/>
        <v>VQA - Ice Wine</v>
      </c>
      <c r="BJ28" t="s">
        <v>83</v>
      </c>
      <c r="BM28" t="s">
        <v>380</v>
      </c>
      <c r="BO28" s="24"/>
      <c r="BT28" s="23" t="s">
        <v>88</v>
      </c>
    </row>
    <row r="29" spans="1:72">
      <c r="A29" s="206"/>
      <c r="B29" s="206"/>
      <c r="C29" s="206"/>
      <c r="D29" s="206"/>
      <c r="E29" s="206"/>
      <c r="F29" s="206"/>
      <c r="G29" s="206"/>
      <c r="H29" s="206"/>
      <c r="L29" t="s">
        <v>469</v>
      </c>
      <c r="M29" s="52" t="e">
        <f>TRUNC(M28/G30,2)</f>
        <v>#N/A</v>
      </c>
      <c r="N29" s="53" t="e">
        <f>ROUND(O29,2)</f>
        <v>#N/A</v>
      </c>
      <c r="O29" s="53" t="e">
        <f>TRUNC(+N22+N25+N26+N27,3)</f>
        <v>#N/A</v>
      </c>
      <c r="BJ29" t="s">
        <v>84</v>
      </c>
      <c r="BM29" s="50" t="s">
        <v>707</v>
      </c>
      <c r="BO29" s="24"/>
      <c r="BT29" s="23" t="s">
        <v>89</v>
      </c>
    </row>
    <row r="30" spans="1:72" ht="19.5" customHeight="1">
      <c r="A30" s="149" t="s">
        <v>4</v>
      </c>
      <c r="B30" s="158"/>
      <c r="C30" s="156"/>
      <c r="D30" s="174"/>
      <c r="E30" s="163" t="s">
        <v>145</v>
      </c>
      <c r="F30" s="158"/>
      <c r="G30" s="156"/>
      <c r="H30" s="157"/>
      <c r="L30" t="s">
        <v>470</v>
      </c>
      <c r="M30" s="53" t="e">
        <f>ROUND(IF($C$16="Beer",VLOOKUP($M$18,Markup!A:B,2,FALSE),VLOOKUP($L$18,Markup!A:B,2,FALSE)),2)</f>
        <v>#N/A</v>
      </c>
      <c r="N30" t="e">
        <f>ROUND((+C20*M21)/G30,2)</f>
        <v>#N/A</v>
      </c>
      <c r="BM30" s="50" t="s">
        <v>708</v>
      </c>
      <c r="BO30" s="24"/>
      <c r="BT30" s="23" t="s">
        <v>90</v>
      </c>
    </row>
    <row r="31" spans="1:72" ht="19.5" customHeight="1">
      <c r="A31" s="3"/>
      <c r="B31" s="10" t="s">
        <v>146</v>
      </c>
      <c r="C31" s="156"/>
      <c r="D31" s="174"/>
      <c r="E31" s="9"/>
      <c r="F31" s="10" t="s">
        <v>19</v>
      </c>
      <c r="G31" s="219"/>
      <c r="H31" s="220"/>
      <c r="L31" t="s">
        <v>472</v>
      </c>
      <c r="M31" t="e">
        <f>+N31</f>
        <v>#N/A</v>
      </c>
      <c r="N31" s="53" t="e">
        <f>ROUND(IF($C$16="Beer",VLOOKUP($M$18,Markup!A:C,3,FALSE),VLOOKUP($L$18,Markup!A:C,3,FALSE))*N29,2)</f>
        <v>#N/A</v>
      </c>
      <c r="BM31" s="50" t="s">
        <v>709</v>
      </c>
      <c r="BO31" s="24"/>
      <c r="BT31" s="23" t="s">
        <v>80</v>
      </c>
    </row>
    <row r="32" spans="1:72" ht="19.5" customHeight="1">
      <c r="A32" s="149" t="s">
        <v>8</v>
      </c>
      <c r="B32" s="158"/>
      <c r="C32" s="156"/>
      <c r="D32" s="174"/>
      <c r="E32" s="163" t="s">
        <v>20</v>
      </c>
      <c r="F32" s="158"/>
      <c r="G32" s="219"/>
      <c r="H32" s="220"/>
      <c r="L32" t="s">
        <v>431</v>
      </c>
      <c r="M32" t="e">
        <f>ROUND((IF($C$16="Beer",VLOOKUP($M$18,Markup!A:D,4,FALSE),VLOOKUP($L$18,Markup!A:D,4,FALSE))*L17)/1000,2)</f>
        <v>#N/A</v>
      </c>
      <c r="BM32" s="50" t="s">
        <v>706</v>
      </c>
      <c r="BO32" s="24"/>
      <c r="BT32" s="23" t="s">
        <v>91</v>
      </c>
    </row>
    <row r="33" spans="1:72" ht="19.5" customHeight="1">
      <c r="A33" s="149" t="s">
        <v>6</v>
      </c>
      <c r="B33" s="158"/>
      <c r="C33" s="156"/>
      <c r="D33" s="174"/>
      <c r="E33" s="163" t="s">
        <v>147</v>
      </c>
      <c r="F33" s="158"/>
      <c r="G33" s="156"/>
      <c r="H33" s="157"/>
      <c r="L33" t="s">
        <v>473</v>
      </c>
      <c r="M33" t="e">
        <f>+N29+M30+N31+M32+N30</f>
        <v>#N/A</v>
      </c>
      <c r="BO33" s="24"/>
      <c r="BT33" s="23" t="s">
        <v>92</v>
      </c>
    </row>
    <row r="34" spans="1:72" ht="19.5" customHeight="1">
      <c r="A34" s="149" t="s">
        <v>7</v>
      </c>
      <c r="B34" s="158"/>
      <c r="C34" s="156"/>
      <c r="D34" s="174"/>
      <c r="E34" s="163" t="s">
        <v>21</v>
      </c>
      <c r="F34" s="158"/>
      <c r="G34" s="156"/>
      <c r="H34" s="157"/>
      <c r="L34" t="s">
        <v>474</v>
      </c>
      <c r="M34" t="e">
        <f>ROUND(+M33*0.15,2)</f>
        <v>#N/A</v>
      </c>
      <c r="BO34" s="24"/>
      <c r="BT34" s="23" t="s">
        <v>93</v>
      </c>
    </row>
    <row r="35" spans="1:72" ht="19.5" customHeight="1">
      <c r="A35" s="149" t="s">
        <v>5</v>
      </c>
      <c r="B35" s="158"/>
      <c r="C35" s="156"/>
      <c r="D35" s="174"/>
      <c r="E35" s="163" t="s">
        <v>22</v>
      </c>
      <c r="F35" s="158"/>
      <c r="G35" s="156"/>
      <c r="H35" s="157"/>
      <c r="L35" t="s">
        <v>475</v>
      </c>
      <c r="M35" t="e">
        <f>IF(C16="Beer",VLOOKUP(D38,'Bottle Deposit'!A:B,2,FALSE)*C31,IF(C30&gt;5000,0,VLOOKUP(D38,'Bottle Deposit'!A:B,2,FALSE)*C31))</f>
        <v>#N/A</v>
      </c>
      <c r="BO35" s="24"/>
      <c r="BT35" s="23" t="s">
        <v>94</v>
      </c>
    </row>
    <row r="36" spans="1:72" ht="19.5" customHeight="1">
      <c r="A36" s="3"/>
      <c r="B36" s="10" t="s">
        <v>15</v>
      </c>
      <c r="C36" s="215"/>
      <c r="D36" s="216"/>
      <c r="E36" s="164" t="str">
        <f>IF(C35&gt;18.9,"Case Weight Exceeds Maximum Case Weight - 18.9Kilos"," ")</f>
        <v xml:space="preserve"> </v>
      </c>
      <c r="F36" s="165"/>
      <c r="G36" s="165"/>
      <c r="H36" s="165"/>
      <c r="L36" t="s">
        <v>476</v>
      </c>
      <c r="M36" t="e">
        <f>SUM(M33:M35)</f>
        <v>#N/A</v>
      </c>
      <c r="BO36" s="24"/>
      <c r="BT36" s="23" t="s">
        <v>95</v>
      </c>
    </row>
    <row r="37" spans="1:72" ht="15" customHeight="1">
      <c r="A37" s="3"/>
      <c r="B37" s="3"/>
      <c r="C37" s="15"/>
      <c r="D37" s="8"/>
      <c r="E37" s="3"/>
      <c r="F37" s="3"/>
      <c r="G37" s="16"/>
      <c r="H37" s="16"/>
      <c r="BO37" s="24"/>
      <c r="BT37" s="23" t="s">
        <v>96</v>
      </c>
    </row>
    <row r="38" spans="1:72" ht="19.5" customHeight="1">
      <c r="A38" s="149" t="s">
        <v>23</v>
      </c>
      <c r="B38" s="149"/>
      <c r="C38" s="149"/>
      <c r="D38" s="140"/>
      <c r="E38" s="141"/>
      <c r="F38" s="142"/>
      <c r="G38" s="16"/>
      <c r="H38" s="16"/>
      <c r="BO38" s="24"/>
      <c r="BT38" s="23" t="s">
        <v>97</v>
      </c>
    </row>
    <row r="39" spans="1:72" ht="19.5" customHeight="1">
      <c r="A39" s="149" t="s">
        <v>24</v>
      </c>
      <c r="B39" s="149"/>
      <c r="C39" s="149"/>
      <c r="D39" s="140"/>
      <c r="E39" s="141"/>
      <c r="F39" s="142"/>
      <c r="G39" s="16"/>
      <c r="H39" s="16"/>
      <c r="BO39" s="24"/>
      <c r="BT39" s="23" t="s">
        <v>98</v>
      </c>
    </row>
    <row r="40" spans="1:72" ht="9.75" customHeight="1">
      <c r="A40" s="3"/>
      <c r="B40" s="3"/>
      <c r="C40" s="3"/>
      <c r="D40" s="8"/>
      <c r="E40" s="8"/>
      <c r="F40" s="8"/>
      <c r="G40" s="16"/>
      <c r="H40" s="16"/>
      <c r="L40" t="s">
        <v>619</v>
      </c>
      <c r="M40" t="str">
        <f>IF($C$21&lt;$R$51,$R$51," ")</f>
        <v xml:space="preserve"> </v>
      </c>
      <c r="O40" s="50" t="s">
        <v>622</v>
      </c>
      <c r="BO40" s="24"/>
      <c r="BT40" s="23" t="s">
        <v>99</v>
      </c>
    </row>
    <row r="41" spans="1:72" ht="18" customHeight="1">
      <c r="A41" s="210" t="s">
        <v>132</v>
      </c>
      <c r="B41" s="210"/>
      <c r="C41" s="210"/>
      <c r="D41" s="210"/>
      <c r="E41" s="210"/>
      <c r="F41" s="210"/>
      <c r="G41" s="210"/>
      <c r="H41" s="210"/>
      <c r="M41" t="e">
        <f>IF(C16="Beer",VLOOKUP(M18,[1]Markup!A:K,8,FALSE),VLOOKUP(L18,[1]Markup!A:K,8,FALSE))</f>
        <v>#N/A</v>
      </c>
      <c r="N41" t="e">
        <f>VLOOKUP(L18,[1]Markup!A:K,9,FALSE)</f>
        <v>#N/A</v>
      </c>
      <c r="O41" t="e">
        <f>VLOOKUP(L18,[1]Markup!A:K,10,FALSE)</f>
        <v>#N/A</v>
      </c>
      <c r="P41" t="e">
        <f>VLOOKUP(L18,[1]Markup!A:K,11,FALSE)</f>
        <v>#N/A</v>
      </c>
      <c r="BO41" s="24"/>
      <c r="BT41" s="23" t="s">
        <v>100</v>
      </c>
    </row>
    <row r="42" spans="1:72" ht="18" customHeight="1">
      <c r="A42" s="3"/>
      <c r="B42" s="3" t="s">
        <v>133</v>
      </c>
      <c r="C42" s="150"/>
      <c r="D42" s="151"/>
      <c r="E42" s="8"/>
      <c r="F42" s="3" t="s">
        <v>136</v>
      </c>
      <c r="G42" s="211"/>
      <c r="H42" s="212"/>
      <c r="L42" t="s">
        <v>486</v>
      </c>
      <c r="M42" t="b">
        <f>+IF($C$16="Spirit",M41)</f>
        <v>0</v>
      </c>
      <c r="N42" t="b">
        <f>+IF($C$16="Spirit",N41)</f>
        <v>0</v>
      </c>
      <c r="O42" t="b">
        <f>+IF($C$16="Spirit",O41)</f>
        <v>0</v>
      </c>
      <c r="P42" t="b">
        <f>+IF($C$16="Spirit",P41)</f>
        <v>0</v>
      </c>
      <c r="Q42" t="b">
        <f>IF($C$16="Spirit",(C36/100))</f>
        <v>0</v>
      </c>
      <c r="R42" t="b">
        <f>IF(Q42&lt;=0.349,M42,IF(Q42&gt;=0.451,O42,N42))</f>
        <v>0</v>
      </c>
      <c r="S42" t="b">
        <f>IF(Q42&gt;=0.6,P42)</f>
        <v>0</v>
      </c>
      <c r="BO42" s="24"/>
      <c r="BT42" s="23" t="s">
        <v>101</v>
      </c>
    </row>
    <row r="43" spans="1:72" ht="18" customHeight="1">
      <c r="A43" s="3"/>
      <c r="B43" s="3" t="s">
        <v>135</v>
      </c>
      <c r="C43" s="209"/>
      <c r="D43" s="151"/>
      <c r="E43" s="8"/>
      <c r="F43" s="51" t="s">
        <v>623</v>
      </c>
      <c r="G43" s="213"/>
      <c r="H43" s="214"/>
      <c r="L43" t="s">
        <v>111</v>
      </c>
      <c r="M43" t="b">
        <f>+IF($C$16="Liqueur",M41)</f>
        <v>0</v>
      </c>
      <c r="N43" t="b">
        <f>+IF($C$16="Liqueur",N41)</f>
        <v>0</v>
      </c>
      <c r="O43" t="b">
        <f>+IF($C$16="Liqueur",O41)</f>
        <v>0</v>
      </c>
      <c r="P43" t="b">
        <f>+IF($C$16="Liqueur",P41)</f>
        <v>0</v>
      </c>
      <c r="Q43" t="b">
        <f>IF($C$16="Liqueur",(C36/100))</f>
        <v>0</v>
      </c>
      <c r="R43" t="b">
        <f>IF(Q43&lt;=0.349,M43,IF(Q43&gt;=0.451,O43,N43))</f>
        <v>0</v>
      </c>
      <c r="S43" t="b">
        <f>IF(Q43&gt;=0.6,P43)</f>
        <v>0</v>
      </c>
      <c r="BO43" s="24"/>
      <c r="BT43" s="23" t="s">
        <v>102</v>
      </c>
    </row>
    <row r="44" spans="1:72" ht="18" customHeight="1">
      <c r="A44" s="3"/>
      <c r="B44" s="3" t="s">
        <v>134</v>
      </c>
      <c r="C44" s="166"/>
      <c r="D44" s="154"/>
      <c r="E44" s="154"/>
      <c r="F44" s="154"/>
      <c r="G44" s="154"/>
      <c r="H44" s="167"/>
      <c r="L44" t="s">
        <v>620</v>
      </c>
      <c r="M44" t="b">
        <f>+IF($C$16="Sparkling Wine",M41)</f>
        <v>0</v>
      </c>
      <c r="N44" t="b">
        <f>+IF($C$16="Sparkling Wine",N41)</f>
        <v>0</v>
      </c>
      <c r="Q44" t="b">
        <f>IF($C$98="Sparkling Wine",(C36/100))</f>
        <v>0</v>
      </c>
      <c r="R44" t="b">
        <f>IF(Q44&lt;0.15,M44,IF(Q44&gt;=0.15,N44))</f>
        <v>0</v>
      </c>
      <c r="BO44" s="24"/>
      <c r="BT44" s="23" t="s">
        <v>103</v>
      </c>
    </row>
    <row r="45" spans="1:72" ht="19.5" customHeight="1">
      <c r="A45" s="3"/>
      <c r="B45" s="3"/>
      <c r="C45" s="3"/>
      <c r="D45" s="8"/>
      <c r="E45" s="8"/>
      <c r="F45" s="8"/>
      <c r="G45" s="16"/>
      <c r="H45" s="16"/>
      <c r="BO45" s="24"/>
      <c r="BT45" s="23" t="s">
        <v>104</v>
      </c>
    </row>
    <row r="46" spans="1:72" ht="18" customHeight="1">
      <c r="A46" s="206" t="s">
        <v>130</v>
      </c>
      <c r="B46" s="206"/>
      <c r="C46" s="206"/>
      <c r="D46" s="206"/>
      <c r="E46" s="8"/>
      <c r="F46"/>
      <c r="G46"/>
      <c r="H46"/>
      <c r="L46" s="50" t="s">
        <v>427</v>
      </c>
      <c r="M46" t="b">
        <f>+IF($C$16="Ready To Drink",M41)</f>
        <v>0</v>
      </c>
      <c r="N46" t="b">
        <f>+IF($C$16="Ready To Drink",N41)</f>
        <v>0</v>
      </c>
      <c r="Q46" t="b">
        <f>IF($C$16="Ready To Drink",(C36/100))</f>
        <v>0</v>
      </c>
      <c r="R46" t="b">
        <f>IF(Q46&lt;0.07,M46,IF(Q46&gt;=0.07,N46))</f>
        <v>0</v>
      </c>
      <c r="BO46" s="24"/>
      <c r="BT46" s="23" t="s">
        <v>105</v>
      </c>
    </row>
    <row r="47" spans="1:72" ht="18" customHeight="1">
      <c r="A47" s="19" t="s">
        <v>32</v>
      </c>
      <c r="B47" s="89"/>
      <c r="C47" s="89"/>
      <c r="D47" s="91" t="s">
        <v>34</v>
      </c>
      <c r="E47" s="19"/>
      <c r="F47" s="99"/>
      <c r="G47" s="99"/>
      <c r="H47" s="100"/>
      <c r="L47" t="s">
        <v>426</v>
      </c>
      <c r="M47" t="b">
        <f>+IF($C$16="Wine",M41)</f>
        <v>0</v>
      </c>
      <c r="N47" t="b">
        <f>+IF($C$16="Wine",N41)</f>
        <v>0</v>
      </c>
      <c r="Q47" t="b">
        <f>IF($C$16="Wine",(C36/100))</f>
        <v>0</v>
      </c>
      <c r="R47" t="b">
        <f>IF(Q47&lt;0.15,M47,IF(Q47&gt;=0.15,N47))</f>
        <v>0</v>
      </c>
      <c r="BO47" s="24"/>
      <c r="BT47" s="23" t="s">
        <v>106</v>
      </c>
    </row>
    <row r="48" spans="1:72" ht="18" customHeight="1">
      <c r="A48" s="19" t="s">
        <v>33</v>
      </c>
      <c r="B48" s="90"/>
      <c r="C48" s="90"/>
      <c r="D48" s="92" t="s">
        <v>34</v>
      </c>
      <c r="E48" s="19"/>
      <c r="F48" s="101"/>
      <c r="G48" s="101"/>
      <c r="H48" s="31"/>
      <c r="L48" t="s">
        <v>487</v>
      </c>
      <c r="M48" t="b">
        <f>+IF($C$16="Beer",M41)</f>
        <v>0</v>
      </c>
      <c r="N48" t="b">
        <f>+IF($C$16="Beer",N41)</f>
        <v>0</v>
      </c>
      <c r="Q48" t="b">
        <f>IF($C$16="Beer",(C36/100))</f>
        <v>0</v>
      </c>
      <c r="R48" t="b">
        <f>IF(Q48&lt;0.15,M48,IF(Q48&gt;=0.15,N48))</f>
        <v>0</v>
      </c>
      <c r="BO48" s="24"/>
      <c r="BT48" s="23" t="s">
        <v>107</v>
      </c>
    </row>
    <row r="49" spans="1:72" ht="8.25" customHeight="1">
      <c r="A49" s="19"/>
      <c r="B49" s="20"/>
      <c r="C49" s="20"/>
      <c r="D49" s="12"/>
      <c r="E49" s="13"/>
      <c r="F49" s="13"/>
      <c r="G49" s="16"/>
      <c r="H49" s="16"/>
      <c r="L49" t="s">
        <v>621</v>
      </c>
      <c r="M49" t="b">
        <f>+IF($C$16="Imported Beer",M41)</f>
        <v>0</v>
      </c>
      <c r="N49" t="b">
        <f>+IF($C$16="Imported Beer",N41)</f>
        <v>0</v>
      </c>
      <c r="Q49" t="b">
        <f>IF($C$16="Imported Beer",(C36/100))</f>
        <v>0</v>
      </c>
      <c r="R49" t="b">
        <f>IF(Q49&lt;0.15,M49,IF(Q49&gt;=0.15,N49))</f>
        <v>0</v>
      </c>
      <c r="BO49" s="24"/>
      <c r="BT49" s="23" t="s">
        <v>108</v>
      </c>
    </row>
    <row r="50" spans="1:72" ht="18" customHeight="1">
      <c r="A50" s="149" t="s">
        <v>35</v>
      </c>
      <c r="B50" s="149"/>
      <c r="C50" s="150"/>
      <c r="D50" s="151"/>
      <c r="E50" s="159" t="s">
        <v>888</v>
      </c>
      <c r="F50" s="149"/>
      <c r="G50" s="204"/>
      <c r="H50" s="205"/>
      <c r="R50">
        <f>SUM(R42:R49)</f>
        <v>0</v>
      </c>
      <c r="S50">
        <f>SUM(S42:S49)</f>
        <v>0</v>
      </c>
      <c r="BO50" s="24"/>
      <c r="BT50" s="23" t="s">
        <v>109</v>
      </c>
    </row>
    <row r="51" spans="1:72" ht="18" customHeight="1">
      <c r="A51" s="149" t="s">
        <v>880</v>
      </c>
      <c r="B51" s="149"/>
      <c r="C51" s="202"/>
      <c r="D51" s="203"/>
      <c r="F51" s="51" t="s">
        <v>889</v>
      </c>
      <c r="G51" s="204"/>
      <c r="H51" s="205"/>
      <c r="R51">
        <f>IF(S50&gt;R50,S50,R50)</f>
        <v>0</v>
      </c>
      <c r="BO51" s="24"/>
      <c r="BT51" s="23" t="s">
        <v>110</v>
      </c>
    </row>
    <row r="52" spans="1:72" ht="18" customHeight="1">
      <c r="A52" s="149" t="s">
        <v>881</v>
      </c>
      <c r="B52" s="149"/>
      <c r="C52" s="150"/>
      <c r="D52" s="151"/>
      <c r="E52" s="3"/>
      <c r="F52" s="51" t="s">
        <v>1098</v>
      </c>
      <c r="G52" s="204"/>
      <c r="H52" s="205"/>
      <c r="BO52" s="24"/>
      <c r="BT52" s="23" t="s">
        <v>112</v>
      </c>
    </row>
    <row r="53" spans="1:72" ht="18" customHeight="1">
      <c r="A53" s="3"/>
      <c r="B53" s="3"/>
      <c r="C53" s="104"/>
      <c r="D53" s="104"/>
      <c r="H53" s="3" t="s">
        <v>1097</v>
      </c>
      <c r="BO53" s="24"/>
      <c r="BT53" s="23"/>
    </row>
    <row r="54" spans="1:72" ht="33.75" customHeight="1">
      <c r="A54" s="145" t="s">
        <v>882</v>
      </c>
      <c r="B54" s="145"/>
      <c r="C54" s="145"/>
      <c r="D54" s="145"/>
      <c r="E54" s="145"/>
      <c r="F54" s="145"/>
      <c r="G54" s="145"/>
      <c r="H54" s="145"/>
      <c r="I54"/>
      <c r="J54"/>
    </row>
    <row r="55" spans="1:72" ht="69" customHeight="1">
      <c r="A55" s="146"/>
      <c r="B55" s="147"/>
      <c r="C55" s="147"/>
      <c r="D55" s="147"/>
      <c r="E55" s="147"/>
      <c r="F55" s="147"/>
      <c r="G55" s="147"/>
      <c r="H55" s="148"/>
      <c r="I55"/>
      <c r="J55"/>
    </row>
    <row r="56" spans="1:72" ht="33.75" customHeight="1">
      <c r="A56" s="145" t="s">
        <v>883</v>
      </c>
      <c r="B56" s="145"/>
      <c r="C56" s="145"/>
      <c r="D56" s="145"/>
      <c r="E56" s="145"/>
      <c r="F56" s="145"/>
      <c r="G56" s="145"/>
      <c r="H56" s="145"/>
      <c r="I56"/>
      <c r="J56"/>
    </row>
    <row r="57" spans="1:72" ht="41.25" customHeight="1">
      <c r="A57" s="146"/>
      <c r="B57" s="147"/>
      <c r="C57" s="147"/>
      <c r="D57" s="147"/>
      <c r="E57" s="147"/>
      <c r="F57" s="147"/>
      <c r="G57" s="147"/>
      <c r="H57" s="148"/>
      <c r="I57"/>
      <c r="J57"/>
    </row>
    <row r="58" spans="1:72" ht="15.75" customHeight="1">
      <c r="A58" s="3"/>
      <c r="B58" s="3"/>
      <c r="C58" s="15"/>
      <c r="D58" s="8"/>
      <c r="E58" s="3"/>
      <c r="F58" s="3"/>
      <c r="G58" s="16"/>
      <c r="H58" s="16"/>
      <c r="BO58" s="24"/>
      <c r="BT58" s="23"/>
    </row>
    <row r="59" spans="1:72" ht="17.25" customHeight="1">
      <c r="A59" s="221" t="s">
        <v>36</v>
      </c>
      <c r="B59" s="221"/>
      <c r="C59" s="221"/>
      <c r="D59" s="221"/>
      <c r="E59" s="221"/>
      <c r="F59" s="221"/>
      <c r="G59" s="221"/>
      <c r="H59" s="221"/>
      <c r="BO59" s="24"/>
      <c r="BT59" s="23" t="s">
        <v>113</v>
      </c>
    </row>
    <row r="60" spans="1:72" ht="18" customHeight="1">
      <c r="B60" s="160" t="s">
        <v>131</v>
      </c>
      <c r="C60" s="160"/>
      <c r="D60" s="160"/>
      <c r="F60" s="139" t="s">
        <v>37</v>
      </c>
      <c r="G60" s="139"/>
      <c r="H60" s="139"/>
      <c r="BO60" s="24"/>
      <c r="BT60" s="23" t="s">
        <v>114</v>
      </c>
    </row>
    <row r="61" spans="1:72" ht="18" customHeight="1">
      <c r="A61" s="5" t="s">
        <v>1830</v>
      </c>
      <c r="B61" s="161"/>
      <c r="C61" s="161"/>
      <c r="D61" s="161"/>
      <c r="E61" s="5" t="s">
        <v>1830</v>
      </c>
      <c r="F61" s="161"/>
      <c r="G61" s="161"/>
      <c r="H61" s="161"/>
      <c r="BO61" s="24"/>
      <c r="BT61" s="23" t="s">
        <v>115</v>
      </c>
    </row>
    <row r="62" spans="1:72" ht="18" customHeight="1">
      <c r="A62" s="51" t="s">
        <v>1831</v>
      </c>
      <c r="B62" s="154"/>
      <c r="C62" s="154"/>
      <c r="D62" s="154"/>
      <c r="E62" s="51" t="s">
        <v>1831</v>
      </c>
      <c r="F62" s="161"/>
      <c r="G62" s="161"/>
      <c r="H62" s="161"/>
      <c r="BO62" s="24"/>
      <c r="BT62" s="23" t="s">
        <v>116</v>
      </c>
    </row>
    <row r="63" spans="1:72" ht="18" customHeight="1">
      <c r="A63" s="51"/>
      <c r="B63" s="154"/>
      <c r="C63" s="154"/>
      <c r="D63" s="154"/>
      <c r="E63" s="3"/>
      <c r="F63" s="161"/>
      <c r="G63" s="161"/>
      <c r="H63" s="161"/>
      <c r="BO63" s="24"/>
      <c r="BT63" s="23" t="s">
        <v>117</v>
      </c>
    </row>
    <row r="64" spans="1:72" ht="18" customHeight="1">
      <c r="A64" s="51"/>
      <c r="B64" s="154"/>
      <c r="C64" s="154"/>
      <c r="D64" s="154"/>
      <c r="E64" s="3"/>
      <c r="F64" s="161"/>
      <c r="G64" s="161"/>
      <c r="H64" s="161"/>
      <c r="BO64" s="24"/>
      <c r="BT64" s="23" t="s">
        <v>118</v>
      </c>
    </row>
    <row r="65" spans="1:72" ht="18" customHeight="1">
      <c r="A65" s="51" t="s">
        <v>1832</v>
      </c>
      <c r="B65" s="133"/>
      <c r="C65" s="133"/>
      <c r="D65" s="133"/>
      <c r="E65" s="3" t="s">
        <v>1833</v>
      </c>
      <c r="F65" s="134"/>
      <c r="G65" s="134"/>
      <c r="H65" s="134"/>
      <c r="BO65" s="24"/>
      <c r="BT65" s="23" t="s">
        <v>119</v>
      </c>
    </row>
    <row r="66" spans="1:72" ht="18" customHeight="1">
      <c r="A66" s="3" t="s">
        <v>10</v>
      </c>
      <c r="B66" s="137"/>
      <c r="C66" s="137"/>
      <c r="D66" s="137"/>
      <c r="E66" s="12" t="s">
        <v>10</v>
      </c>
      <c r="F66" s="153"/>
      <c r="G66" s="153"/>
      <c r="H66" s="153"/>
      <c r="BO66" s="24"/>
      <c r="BT66" s="23" t="s">
        <v>120</v>
      </c>
    </row>
    <row r="67" spans="1:72" ht="18" customHeight="1">
      <c r="A67" s="3" t="s">
        <v>11</v>
      </c>
      <c r="B67" s="152"/>
      <c r="C67" s="152"/>
      <c r="D67" s="152"/>
      <c r="E67" s="12" t="s">
        <v>11</v>
      </c>
      <c r="F67" s="153"/>
      <c r="G67" s="153"/>
      <c r="H67" s="153"/>
      <c r="BO67" s="24"/>
      <c r="BT67" s="23" t="s">
        <v>121</v>
      </c>
    </row>
    <row r="68" spans="1:72" ht="21.75" customHeight="1">
      <c r="A68" s="5" t="s">
        <v>1834</v>
      </c>
      <c r="B68" s="152"/>
      <c r="C68" s="152"/>
      <c r="D68" s="152"/>
      <c r="E68" s="5" t="s">
        <v>1834</v>
      </c>
      <c r="F68" s="153"/>
      <c r="G68" s="153"/>
      <c r="H68" s="153"/>
      <c r="BO68" s="24"/>
      <c r="BT68" s="23" t="s">
        <v>122</v>
      </c>
    </row>
    <row r="69" spans="1:72" ht="15.75" customHeight="1">
      <c r="A69" s="5" t="s">
        <v>1835</v>
      </c>
      <c r="B69" s="137"/>
      <c r="C69" s="137"/>
      <c r="D69" s="137"/>
      <c r="E69" s="5" t="s">
        <v>1835</v>
      </c>
      <c r="F69" s="154"/>
      <c r="G69" s="154"/>
      <c r="H69" s="154"/>
      <c r="BO69" s="24"/>
      <c r="BT69" s="23" t="s">
        <v>123</v>
      </c>
    </row>
    <row r="70" spans="1:72" ht="15.75" customHeight="1">
      <c r="A70" s="5"/>
      <c r="B70" s="136"/>
      <c r="C70" s="136"/>
      <c r="D70" s="136"/>
      <c r="E70" s="5"/>
      <c r="F70" s="119"/>
      <c r="G70" s="119"/>
      <c r="H70" s="119"/>
      <c r="BO70" s="24"/>
      <c r="BT70" s="23"/>
    </row>
    <row r="71" spans="1:72" ht="15.75" customHeight="1">
      <c r="A71" s="5"/>
      <c r="B71" s="160" t="s">
        <v>158</v>
      </c>
      <c r="C71" s="160"/>
      <c r="D71" s="160"/>
      <c r="E71" s="3"/>
      <c r="F71" s="8"/>
      <c r="G71" s="8"/>
      <c r="H71" s="8"/>
      <c r="BO71" s="24"/>
      <c r="BT71" s="23" t="s">
        <v>124</v>
      </c>
    </row>
    <row r="72" spans="1:72" ht="18" customHeight="1">
      <c r="A72" s="5" t="s">
        <v>1830</v>
      </c>
      <c r="B72" s="152"/>
      <c r="C72" s="152"/>
      <c r="D72" s="152"/>
      <c r="E72" s="3"/>
      <c r="F72" s="144" t="s">
        <v>1759</v>
      </c>
      <c r="G72" s="144"/>
      <c r="H72" s="144"/>
      <c r="BO72" s="24"/>
      <c r="BT72" s="23" t="s">
        <v>125</v>
      </c>
    </row>
    <row r="73" spans="1:72" ht="18" customHeight="1">
      <c r="A73" s="51" t="s">
        <v>1831</v>
      </c>
      <c r="B73" s="137"/>
      <c r="C73" s="137"/>
      <c r="D73" s="137"/>
      <c r="E73" s="3"/>
      <c r="F73" s="224" t="s">
        <v>1760</v>
      </c>
      <c r="G73" s="224"/>
      <c r="H73" s="224"/>
      <c r="BO73" s="24"/>
      <c r="BT73" s="23" t="s">
        <v>126</v>
      </c>
    </row>
    <row r="74" spans="1:72" ht="18" customHeight="1">
      <c r="A74" s="5"/>
      <c r="B74" s="137"/>
      <c r="C74" s="137"/>
      <c r="D74" s="137"/>
      <c r="E74" s="3"/>
      <c r="F74" s="138"/>
      <c r="G74" s="138"/>
      <c r="H74" s="138"/>
      <c r="BO74" s="24"/>
      <c r="BT74" s="23" t="s">
        <v>127</v>
      </c>
    </row>
    <row r="75" spans="1:72" ht="18" customHeight="1">
      <c r="A75" s="5"/>
      <c r="B75" s="152"/>
      <c r="C75" s="152"/>
      <c r="D75" s="152"/>
      <c r="E75" s="3"/>
      <c r="F75" s="139" t="s">
        <v>1761</v>
      </c>
      <c r="G75" s="139"/>
      <c r="H75" s="139"/>
      <c r="BO75" s="24"/>
      <c r="BT75" s="23" t="s">
        <v>128</v>
      </c>
    </row>
    <row r="76" spans="1:72" ht="18" customHeight="1">
      <c r="A76" s="3" t="s">
        <v>1833</v>
      </c>
      <c r="B76" s="135"/>
      <c r="C76" s="135"/>
      <c r="D76" s="135"/>
      <c r="E76" s="3"/>
      <c r="F76" s="140"/>
      <c r="G76" s="141"/>
      <c r="H76" s="142"/>
      <c r="BO76" s="24"/>
      <c r="BT76" s="23" t="s">
        <v>129</v>
      </c>
    </row>
    <row r="77" spans="1:72" ht="18" customHeight="1">
      <c r="A77" s="5" t="s">
        <v>10</v>
      </c>
      <c r="B77" s="137"/>
      <c r="C77" s="137"/>
      <c r="D77" s="137"/>
      <c r="E77" s="3"/>
      <c r="F77" s="143"/>
      <c r="G77" s="143"/>
      <c r="H77" s="143"/>
      <c r="BO77" s="24"/>
      <c r="BT77" s="23"/>
    </row>
    <row r="78" spans="1:72" ht="18" customHeight="1">
      <c r="A78" s="5" t="s">
        <v>11</v>
      </c>
      <c r="B78" s="137"/>
      <c r="C78" s="137"/>
      <c r="D78" s="137"/>
      <c r="E78"/>
      <c r="F78" s="119" t="s">
        <v>1762</v>
      </c>
      <c r="G78" s="119"/>
      <c r="H78" s="119"/>
      <c r="BO78" s="24"/>
      <c r="BT78" s="23"/>
    </row>
    <row r="79" spans="1:72" ht="18" customHeight="1">
      <c r="A79" s="5" t="s">
        <v>1834</v>
      </c>
      <c r="B79" s="153"/>
      <c r="C79" s="153"/>
      <c r="D79" s="153"/>
      <c r="E79"/>
      <c r="F79" s="140"/>
      <c r="G79" s="141"/>
      <c r="H79" s="142"/>
      <c r="BO79" s="24"/>
      <c r="BT79" s="23"/>
    </row>
    <row r="80" spans="1:72" ht="18" customHeight="1">
      <c r="A80" s="5" t="s">
        <v>1835</v>
      </c>
      <c r="B80" s="137"/>
      <c r="C80" s="137"/>
      <c r="D80" s="137"/>
      <c r="E80"/>
      <c r="F80"/>
      <c r="G80"/>
      <c r="H80"/>
      <c r="BO80" s="24"/>
      <c r="BT80" s="23"/>
    </row>
    <row r="81" spans="1:72" ht="18" customHeight="1">
      <c r="A81" s="5"/>
      <c r="B81" s="136"/>
      <c r="C81" s="136"/>
      <c r="D81" s="136"/>
      <c r="E81"/>
      <c r="F81"/>
      <c r="G81"/>
      <c r="H81"/>
      <c r="BO81" s="24"/>
      <c r="BT81" s="23"/>
    </row>
    <row r="82" spans="1:72" ht="18" customHeight="1">
      <c r="A82" s="221" t="s">
        <v>0</v>
      </c>
      <c r="B82" s="221"/>
      <c r="C82" s="221"/>
      <c r="D82" s="221"/>
      <c r="E82" s="221"/>
      <c r="F82" s="221"/>
      <c r="G82" s="221"/>
      <c r="H82" s="221"/>
      <c r="BO82" s="24"/>
      <c r="BT82" s="23"/>
    </row>
    <row r="83" spans="1:72" ht="18" customHeight="1">
      <c r="B83" s="222" t="s">
        <v>149</v>
      </c>
      <c r="C83" s="222"/>
      <c r="D83" s="222"/>
      <c r="E83" s="223" t="s">
        <v>38</v>
      </c>
      <c r="F83" s="223"/>
      <c r="G83" s="223"/>
      <c r="H83" s="223"/>
      <c r="BO83" s="24"/>
      <c r="BT83" s="23"/>
    </row>
    <row r="84" spans="1:72" ht="18" customHeight="1">
      <c r="A84" s="5" t="s">
        <v>9</v>
      </c>
      <c r="B84" s="161"/>
      <c r="C84" s="161"/>
      <c r="D84" s="161"/>
      <c r="E84" s="5" t="s">
        <v>14</v>
      </c>
      <c r="F84" s="161"/>
      <c r="G84" s="161"/>
      <c r="H84" s="161"/>
      <c r="BO84" s="24"/>
      <c r="BT84" s="23"/>
    </row>
    <row r="85" spans="1:72" ht="18" customHeight="1">
      <c r="A85" s="206"/>
      <c r="B85" s="154"/>
      <c r="C85" s="154"/>
      <c r="D85" s="154"/>
      <c r="E85" s="206"/>
      <c r="F85" s="154"/>
      <c r="G85" s="154"/>
      <c r="H85" s="154"/>
      <c r="BO85" s="24"/>
      <c r="BT85" s="23"/>
    </row>
    <row r="86" spans="1:72" ht="18" customHeight="1">
      <c r="A86" s="206"/>
      <c r="B86" s="154"/>
      <c r="C86" s="154"/>
      <c r="D86" s="154"/>
      <c r="E86" s="206"/>
      <c r="F86" s="154"/>
      <c r="G86" s="154"/>
      <c r="H86" s="154"/>
      <c r="BO86" s="24"/>
    </row>
    <row r="87" spans="1:72" ht="18" customHeight="1">
      <c r="A87" s="3" t="s">
        <v>10</v>
      </c>
      <c r="B87" s="161"/>
      <c r="C87" s="161"/>
      <c r="D87" s="161"/>
      <c r="E87" s="3" t="s">
        <v>10</v>
      </c>
      <c r="F87" s="226"/>
      <c r="G87" s="226"/>
      <c r="H87" s="226"/>
      <c r="BO87" s="24"/>
    </row>
    <row r="88" spans="1:72" ht="18" customHeight="1">
      <c r="A88" s="3" t="s">
        <v>148</v>
      </c>
      <c r="B88" s="154"/>
      <c r="C88" s="154"/>
      <c r="D88" s="154"/>
      <c r="E88" s="3" t="s">
        <v>148</v>
      </c>
      <c r="F88" s="226"/>
      <c r="G88" s="226"/>
      <c r="H88" s="226"/>
      <c r="BO88" s="24"/>
    </row>
    <row r="89" spans="1:72" ht="18" customHeight="1">
      <c r="A89" s="3" t="s">
        <v>11</v>
      </c>
      <c r="B89" s="161"/>
      <c r="C89" s="161"/>
      <c r="D89" s="161"/>
      <c r="E89" s="3" t="s">
        <v>11</v>
      </c>
      <c r="F89" s="226"/>
      <c r="G89" s="226"/>
      <c r="H89" s="226"/>
    </row>
    <row r="90" spans="1:72" ht="18" customHeight="1">
      <c r="A90" s="5" t="s">
        <v>12</v>
      </c>
      <c r="B90" s="161"/>
      <c r="C90" s="161"/>
      <c r="D90" s="161"/>
      <c r="E90" s="5" t="s">
        <v>13</v>
      </c>
      <c r="F90" s="226"/>
      <c r="G90" s="226"/>
      <c r="H90" s="226"/>
    </row>
    <row r="91" spans="1:72" ht="21" customHeight="1" thickBot="1">
      <c r="A91" s="21"/>
      <c r="B91" s="21"/>
      <c r="C91" s="102"/>
      <c r="D91" s="102"/>
      <c r="E91" s="21"/>
      <c r="F91" s="21"/>
      <c r="G91" s="22"/>
      <c r="H91" s="22"/>
      <c r="I91"/>
      <c r="J91"/>
    </row>
    <row r="92" spans="1:72" ht="20.25" customHeight="1" thickTop="1">
      <c r="A92" s="225" t="s">
        <v>144</v>
      </c>
      <c r="B92" s="225"/>
      <c r="C92" s="225"/>
      <c r="D92" s="225"/>
      <c r="E92" s="225"/>
      <c r="F92" s="225"/>
      <c r="G92" s="225"/>
      <c r="H92" s="225"/>
      <c r="I92"/>
      <c r="J92"/>
    </row>
    <row r="93" spans="1:72" ht="14.25" customHeight="1">
      <c r="A93" s="12" t="s">
        <v>14</v>
      </c>
      <c r="B93" s="50" t="s">
        <v>1153</v>
      </c>
      <c r="C93" s="46"/>
      <c r="D93" s="12" t="s">
        <v>14</v>
      </c>
      <c r="E93" s="50" t="s">
        <v>884</v>
      </c>
      <c r="F93" s="51" t="s">
        <v>14</v>
      </c>
      <c r="G93" s="50" t="s">
        <v>1818</v>
      </c>
      <c r="H93"/>
      <c r="I93"/>
      <c r="J93"/>
      <c r="BT93" s="2"/>
    </row>
    <row r="94" spans="1:72">
      <c r="A94" s="12" t="s">
        <v>139</v>
      </c>
      <c r="B94" t="s">
        <v>142</v>
      </c>
      <c r="C94" s="26"/>
      <c r="D94" s="12" t="s">
        <v>139</v>
      </c>
      <c r="E94" t="s">
        <v>142</v>
      </c>
      <c r="F94" s="51" t="s">
        <v>139</v>
      </c>
      <c r="G94" t="s">
        <v>142</v>
      </c>
      <c r="H94"/>
      <c r="I94"/>
      <c r="J94"/>
      <c r="BO94" s="24"/>
      <c r="BP94" s="2"/>
      <c r="BT94" s="2"/>
    </row>
    <row r="95" spans="1:72">
      <c r="A95" s="12"/>
      <c r="B95" s="50" t="s">
        <v>426</v>
      </c>
      <c r="C95"/>
      <c r="D95" s="12"/>
      <c r="E95" s="50" t="s">
        <v>1793</v>
      </c>
      <c r="F95" s="3"/>
      <c r="G95" s="50" t="s">
        <v>1794</v>
      </c>
      <c r="H95"/>
      <c r="I95"/>
      <c r="J95"/>
      <c r="BO95" s="24"/>
      <c r="BP95" s="2"/>
      <c r="BT95" s="2"/>
    </row>
    <row r="96" spans="1:72">
      <c r="A96" s="12" t="s">
        <v>10</v>
      </c>
      <c r="B96" t="s">
        <v>1154</v>
      </c>
      <c r="C96"/>
      <c r="D96" s="12" t="s">
        <v>10</v>
      </c>
      <c r="E96" s="50" t="s">
        <v>886</v>
      </c>
      <c r="F96" s="51" t="s">
        <v>10</v>
      </c>
      <c r="G96" s="50" t="s">
        <v>1819</v>
      </c>
      <c r="H96"/>
      <c r="I96"/>
      <c r="J96"/>
      <c r="BO96" s="24"/>
      <c r="BP96" s="2"/>
      <c r="BT96" s="2"/>
    </row>
    <row r="97" spans="1:72">
      <c r="A97" s="12" t="s">
        <v>11</v>
      </c>
      <c r="B97" t="s">
        <v>140</v>
      </c>
      <c r="C97"/>
      <c r="D97" s="12" t="s">
        <v>11</v>
      </c>
      <c r="E97" t="s">
        <v>140</v>
      </c>
      <c r="F97" s="51" t="s">
        <v>11</v>
      </c>
      <c r="G97" t="s">
        <v>140</v>
      </c>
      <c r="H97"/>
      <c r="I97"/>
      <c r="J97"/>
      <c r="BM97" s="2"/>
      <c r="BO97" s="24"/>
      <c r="BP97" s="2"/>
      <c r="BR97" s="2"/>
    </row>
    <row r="98" spans="1:72" ht="18" customHeight="1">
      <c r="A98" s="12" t="s">
        <v>12</v>
      </c>
      <c r="B98" s="27" t="s">
        <v>1155</v>
      </c>
      <c r="C98"/>
      <c r="D98" s="12" t="s">
        <v>12</v>
      </c>
      <c r="E98" s="103" t="s">
        <v>885</v>
      </c>
      <c r="F98" s="51" t="s">
        <v>12</v>
      </c>
      <c r="G98" s="103" t="s">
        <v>1820</v>
      </c>
      <c r="H98"/>
      <c r="I98"/>
      <c r="J98"/>
      <c r="BM98" s="2"/>
      <c r="BO98" s="24"/>
      <c r="BR98" s="2"/>
      <c r="BT98" s="2"/>
    </row>
    <row r="99" spans="1:72" s="2" customFormat="1">
      <c r="I99" s="4"/>
      <c r="J99" s="4"/>
      <c r="BO99" s="24" t="s">
        <v>161</v>
      </c>
    </row>
    <row r="100" spans="1:72" s="2" customFormat="1">
      <c r="I100" s="4"/>
      <c r="J100" s="4"/>
      <c r="BO100" s="24" t="s">
        <v>162</v>
      </c>
    </row>
    <row r="101" spans="1:72" s="2" customFormat="1">
      <c r="I101" s="4"/>
      <c r="J101" s="4"/>
      <c r="BO101" s="24" t="s">
        <v>163</v>
      </c>
    </row>
    <row r="102" spans="1:72" s="2" customFormat="1">
      <c r="I102" s="4"/>
      <c r="J102" s="4"/>
      <c r="BO102" s="24" t="s">
        <v>164</v>
      </c>
    </row>
    <row r="103" spans="1:72" s="2" customFormat="1">
      <c r="I103" s="4"/>
      <c r="J103" s="4"/>
      <c r="BO103" s="24" t="s">
        <v>165</v>
      </c>
    </row>
    <row r="104" spans="1:72" s="2" customFormat="1">
      <c r="I104" s="4"/>
      <c r="J104" s="4"/>
      <c r="BO104" s="24" t="s">
        <v>166</v>
      </c>
    </row>
    <row r="105" spans="1:72" s="2" customFormat="1">
      <c r="I105" s="4"/>
      <c r="J105" s="4"/>
      <c r="BO105" s="24" t="s">
        <v>167</v>
      </c>
    </row>
    <row r="106" spans="1:72" s="2" customFormat="1">
      <c r="I106" s="4"/>
      <c r="J106" s="4"/>
      <c r="BO106" s="24" t="s">
        <v>168</v>
      </c>
    </row>
    <row r="107" spans="1:72" s="2" customFormat="1">
      <c r="I107" s="4"/>
      <c r="J107" s="4"/>
      <c r="BO107" s="24" t="s">
        <v>169</v>
      </c>
    </row>
    <row r="108" spans="1:72" s="2" customFormat="1">
      <c r="I108" s="4"/>
      <c r="J108" s="4"/>
      <c r="BO108" s="24" t="s">
        <v>170</v>
      </c>
    </row>
    <row r="109" spans="1:72" s="2" customFormat="1">
      <c r="I109" s="4"/>
      <c r="J109" s="4"/>
      <c r="BO109" s="24" t="s">
        <v>171</v>
      </c>
    </row>
    <row r="110" spans="1:72" s="2" customFormat="1">
      <c r="I110" s="4"/>
      <c r="J110" s="4"/>
      <c r="BO110" s="24" t="s">
        <v>172</v>
      </c>
    </row>
    <row r="111" spans="1:72" s="2" customFormat="1">
      <c r="I111" s="4"/>
      <c r="J111" s="4"/>
      <c r="BO111" s="24" t="s">
        <v>173</v>
      </c>
    </row>
    <row r="112" spans="1:72" s="2" customFormat="1">
      <c r="I112" s="4"/>
      <c r="J112" s="4"/>
      <c r="BO112" s="24" t="s">
        <v>174</v>
      </c>
    </row>
    <row r="113" spans="9:67" s="2" customFormat="1">
      <c r="I113" s="4"/>
      <c r="J113" s="4"/>
      <c r="BO113" s="24" t="s">
        <v>175</v>
      </c>
    </row>
    <row r="114" spans="9:67" s="2" customFormat="1">
      <c r="I114" s="4"/>
      <c r="J114" s="4"/>
      <c r="BO114" s="24" t="s">
        <v>60</v>
      </c>
    </row>
    <row r="115" spans="9:67" s="2" customFormat="1">
      <c r="I115" s="4"/>
      <c r="J115" s="4"/>
      <c r="BO115" s="24" t="s">
        <v>176</v>
      </c>
    </row>
    <row r="116" spans="9:67" s="2" customFormat="1">
      <c r="I116" s="4"/>
      <c r="J116" s="4"/>
      <c r="BO116" s="24" t="s">
        <v>177</v>
      </c>
    </row>
    <row r="117" spans="9:67" s="2" customFormat="1">
      <c r="I117" s="4"/>
      <c r="J117" s="4"/>
      <c r="BO117" s="24" t="s">
        <v>178</v>
      </c>
    </row>
    <row r="118" spans="9:67" s="2" customFormat="1">
      <c r="I118" s="4"/>
      <c r="J118" s="4"/>
      <c r="BO118" s="24" t="s">
        <v>179</v>
      </c>
    </row>
    <row r="119" spans="9:67" s="2" customFormat="1">
      <c r="I119" s="4"/>
      <c r="J119" s="4"/>
      <c r="BO119" s="24" t="s">
        <v>61</v>
      </c>
    </row>
    <row r="120" spans="9:67" s="2" customFormat="1">
      <c r="I120" s="4"/>
      <c r="J120" s="4"/>
      <c r="BO120" s="24" t="s">
        <v>180</v>
      </c>
    </row>
    <row r="121" spans="9:67" s="2" customFormat="1">
      <c r="I121" s="4"/>
      <c r="J121" s="4"/>
      <c r="BO121" s="24" t="s">
        <v>62</v>
      </c>
    </row>
    <row r="122" spans="9:67" s="2" customFormat="1">
      <c r="I122" s="4"/>
      <c r="J122" s="4"/>
      <c r="BO122" s="24" t="s">
        <v>63</v>
      </c>
    </row>
    <row r="123" spans="9:67" s="2" customFormat="1">
      <c r="I123" s="4"/>
      <c r="J123" s="4"/>
      <c r="BO123" s="24" t="s">
        <v>64</v>
      </c>
    </row>
    <row r="124" spans="9:67" s="2" customFormat="1">
      <c r="I124" s="4"/>
      <c r="J124" s="4"/>
      <c r="BO124" s="24" t="s">
        <v>65</v>
      </c>
    </row>
    <row r="125" spans="9:67" s="2" customFormat="1">
      <c r="I125" s="4"/>
      <c r="J125" s="4"/>
      <c r="BO125" s="24" t="s">
        <v>66</v>
      </c>
    </row>
    <row r="126" spans="9:67" s="2" customFormat="1">
      <c r="I126" s="4"/>
      <c r="J126" s="4"/>
      <c r="BO126" s="24" t="s">
        <v>67</v>
      </c>
    </row>
    <row r="127" spans="9:67" s="2" customFormat="1">
      <c r="I127" s="4"/>
      <c r="J127" s="4"/>
      <c r="BO127" s="24" t="s">
        <v>68</v>
      </c>
    </row>
    <row r="128" spans="9:67" s="2" customFormat="1">
      <c r="I128" s="4"/>
      <c r="J128" s="4"/>
      <c r="BO128" s="24" t="s">
        <v>69</v>
      </c>
    </row>
    <row r="129" spans="9:67" s="2" customFormat="1">
      <c r="I129" s="4"/>
      <c r="J129" s="4"/>
      <c r="BO129" s="24" t="s">
        <v>181</v>
      </c>
    </row>
    <row r="130" spans="9:67" s="2" customFormat="1">
      <c r="I130" s="4"/>
      <c r="J130" s="4"/>
      <c r="BO130" s="24" t="s">
        <v>182</v>
      </c>
    </row>
    <row r="131" spans="9:67" s="2" customFormat="1">
      <c r="I131" s="4"/>
      <c r="J131" s="4"/>
      <c r="BO131" s="24" t="s">
        <v>183</v>
      </c>
    </row>
    <row r="132" spans="9:67" s="2" customFormat="1">
      <c r="I132" s="4"/>
      <c r="J132" s="4"/>
      <c r="BO132" s="24" t="s">
        <v>70</v>
      </c>
    </row>
    <row r="133" spans="9:67" s="2" customFormat="1">
      <c r="I133" s="4"/>
      <c r="J133" s="4"/>
      <c r="BO133" s="24" t="s">
        <v>71</v>
      </c>
    </row>
    <row r="134" spans="9:67" s="2" customFormat="1">
      <c r="I134" s="4"/>
      <c r="J134" s="4"/>
      <c r="BO134" s="24" t="s">
        <v>184</v>
      </c>
    </row>
    <row r="135" spans="9:67" s="2" customFormat="1">
      <c r="I135" s="4"/>
      <c r="J135" s="4"/>
      <c r="BO135" s="24" t="s">
        <v>185</v>
      </c>
    </row>
    <row r="136" spans="9:67" s="2" customFormat="1">
      <c r="I136" s="4"/>
      <c r="J136" s="4"/>
      <c r="BO136" s="24" t="s">
        <v>186</v>
      </c>
    </row>
    <row r="137" spans="9:67" s="2" customFormat="1">
      <c r="I137" s="4"/>
      <c r="J137" s="4"/>
      <c r="BO137" s="24" t="s">
        <v>187</v>
      </c>
    </row>
    <row r="138" spans="9:67" s="2" customFormat="1">
      <c r="I138" s="4"/>
      <c r="J138" s="4"/>
      <c r="BO138" s="24" t="s">
        <v>188</v>
      </c>
    </row>
    <row r="139" spans="9:67" s="2" customFormat="1">
      <c r="I139" s="4"/>
      <c r="J139" s="4"/>
      <c r="BO139" s="24" t="s">
        <v>189</v>
      </c>
    </row>
    <row r="140" spans="9:67" s="2" customFormat="1">
      <c r="I140" s="4"/>
      <c r="J140" s="4"/>
      <c r="BO140" s="24" t="s">
        <v>190</v>
      </c>
    </row>
    <row r="141" spans="9:67" s="2" customFormat="1">
      <c r="I141" s="4"/>
      <c r="J141" s="4"/>
      <c r="BO141" s="24" t="s">
        <v>191</v>
      </c>
    </row>
    <row r="142" spans="9:67" s="2" customFormat="1">
      <c r="I142" s="4"/>
      <c r="J142" s="4"/>
      <c r="BO142" s="24" t="s">
        <v>192</v>
      </c>
    </row>
    <row r="143" spans="9:67" s="2" customFormat="1">
      <c r="I143" s="4"/>
      <c r="J143" s="4"/>
      <c r="BO143" s="24" t="s">
        <v>193</v>
      </c>
    </row>
    <row r="144" spans="9:67" s="2" customFormat="1">
      <c r="I144" s="4"/>
      <c r="J144" s="4"/>
      <c r="BO144" s="24" t="s">
        <v>194</v>
      </c>
    </row>
    <row r="145" spans="9:72" s="2" customFormat="1">
      <c r="I145" s="4"/>
      <c r="J145" s="4"/>
      <c r="BO145" s="24" t="s">
        <v>195</v>
      </c>
    </row>
    <row r="146" spans="9:72" s="2" customFormat="1">
      <c r="I146" s="4"/>
      <c r="J146" s="4"/>
      <c r="BO146" s="24" t="s">
        <v>196</v>
      </c>
    </row>
    <row r="147" spans="9:72" s="2" customFormat="1">
      <c r="I147" s="4"/>
      <c r="J147" s="4"/>
      <c r="BO147" s="24" t="s">
        <v>197</v>
      </c>
      <c r="BT147"/>
    </row>
    <row r="148" spans="9:72" s="2" customFormat="1">
      <c r="I148" s="4"/>
      <c r="J148" s="4"/>
      <c r="BO148" s="24" t="s">
        <v>198</v>
      </c>
      <c r="BT148"/>
    </row>
    <row r="149" spans="9:72" s="2" customFormat="1">
      <c r="I149" s="4"/>
      <c r="J149" s="4"/>
      <c r="BO149" s="24" t="s">
        <v>199</v>
      </c>
      <c r="BT149"/>
    </row>
    <row r="150" spans="9:72" s="2" customFormat="1">
      <c r="I150" s="4"/>
      <c r="J150" s="4"/>
      <c r="BO150" s="24" t="s">
        <v>200</v>
      </c>
      <c r="BT150"/>
    </row>
    <row r="151" spans="9:72" s="2" customFormat="1">
      <c r="I151" s="4"/>
      <c r="J151" s="4"/>
      <c r="BO151" s="24" t="s">
        <v>201</v>
      </c>
      <c r="BT151"/>
    </row>
    <row r="152" spans="9:72" s="2" customFormat="1">
      <c r="I152" s="4"/>
      <c r="J152" s="4"/>
      <c r="BO152" s="24" t="s">
        <v>202</v>
      </c>
      <c r="BT152"/>
    </row>
    <row r="153" spans="9:72" s="2" customFormat="1">
      <c r="I153" s="4"/>
      <c r="J153" s="4"/>
      <c r="BO153" s="24" t="s">
        <v>203</v>
      </c>
      <c r="BT153"/>
    </row>
    <row r="154" spans="9:72" s="2" customFormat="1">
      <c r="I154" s="4"/>
      <c r="J154" s="4"/>
      <c r="BO154" s="24" t="s">
        <v>204</v>
      </c>
      <c r="BT154"/>
    </row>
    <row r="155" spans="9:72" s="2" customFormat="1">
      <c r="I155" s="4"/>
      <c r="J155" s="4"/>
      <c r="BO155" s="24" t="s">
        <v>205</v>
      </c>
      <c r="BT155"/>
    </row>
    <row r="156" spans="9:72" s="2" customFormat="1">
      <c r="I156" s="4"/>
      <c r="J156" s="4"/>
      <c r="BO156" s="24" t="s">
        <v>206</v>
      </c>
      <c r="BT156"/>
    </row>
    <row r="157" spans="9:72" s="2" customFormat="1">
      <c r="I157" s="4"/>
      <c r="J157" s="4"/>
      <c r="BO157" s="24" t="s">
        <v>207</v>
      </c>
      <c r="BT157"/>
    </row>
    <row r="158" spans="9:72" s="2" customFormat="1">
      <c r="I158" s="4"/>
      <c r="J158" s="4"/>
      <c r="BO158" s="24" t="s">
        <v>208</v>
      </c>
      <c r="BT158"/>
    </row>
    <row r="159" spans="9:72" s="2" customFormat="1">
      <c r="I159" s="4"/>
      <c r="J159" s="4"/>
      <c r="BO159" s="24" t="s">
        <v>209</v>
      </c>
      <c r="BT159"/>
    </row>
    <row r="160" spans="9:72" s="2" customFormat="1">
      <c r="I160" s="4"/>
      <c r="J160" s="4"/>
      <c r="BO160" s="24" t="s">
        <v>210</v>
      </c>
      <c r="BT160"/>
    </row>
    <row r="161" spans="9:72" s="2" customFormat="1">
      <c r="I161" s="4"/>
      <c r="J161" s="4"/>
      <c r="BO161" s="24" t="s">
        <v>48</v>
      </c>
      <c r="BT161"/>
    </row>
    <row r="162" spans="9:72" s="2" customFormat="1">
      <c r="I162" s="4"/>
      <c r="J162" s="4"/>
      <c r="BO162" s="24" t="s">
        <v>211</v>
      </c>
      <c r="BT162"/>
    </row>
    <row r="163" spans="9:72" s="2" customFormat="1">
      <c r="I163" s="4"/>
      <c r="J163" s="4"/>
      <c r="BO163" s="24" t="s">
        <v>49</v>
      </c>
      <c r="BT163"/>
    </row>
    <row r="164" spans="9:72" s="2" customFormat="1">
      <c r="I164" s="4"/>
      <c r="J164" s="4"/>
      <c r="BO164" s="24" t="s">
        <v>212</v>
      </c>
      <c r="BT164"/>
    </row>
    <row r="165" spans="9:72" s="2" customFormat="1">
      <c r="I165" s="4"/>
      <c r="J165" s="4"/>
      <c r="BO165" s="24" t="s">
        <v>213</v>
      </c>
      <c r="BT165"/>
    </row>
    <row r="166" spans="9:72" s="2" customFormat="1">
      <c r="I166" s="4"/>
      <c r="J166" s="4"/>
      <c r="BO166" s="24" t="s">
        <v>214</v>
      </c>
      <c r="BT166"/>
    </row>
    <row r="167" spans="9:72" s="2" customFormat="1">
      <c r="I167" s="4"/>
      <c r="J167" s="4"/>
      <c r="BO167" s="24" t="s">
        <v>215</v>
      </c>
      <c r="BT167"/>
    </row>
    <row r="168" spans="9:72" s="2" customFormat="1">
      <c r="I168" s="4"/>
      <c r="J168" s="4"/>
      <c r="BO168" s="24" t="s">
        <v>216</v>
      </c>
      <c r="BT168"/>
    </row>
    <row r="169" spans="9:72" s="2" customFormat="1">
      <c r="I169" s="4"/>
      <c r="J169" s="4"/>
      <c r="BO169" s="24" t="s">
        <v>217</v>
      </c>
      <c r="BT169"/>
    </row>
    <row r="170" spans="9:72" s="2" customFormat="1">
      <c r="I170" s="4"/>
      <c r="J170" s="4"/>
      <c r="BO170" s="24" t="s">
        <v>218</v>
      </c>
      <c r="BT170"/>
    </row>
    <row r="171" spans="9:72" s="2" customFormat="1">
      <c r="I171" s="4"/>
      <c r="J171" s="4"/>
      <c r="BO171" s="24" t="s">
        <v>219</v>
      </c>
      <c r="BT171"/>
    </row>
    <row r="172" spans="9:72" s="2" customFormat="1">
      <c r="I172" s="4"/>
      <c r="J172" s="4"/>
      <c r="BO172" s="24" t="s">
        <v>220</v>
      </c>
      <c r="BT172"/>
    </row>
    <row r="173" spans="9:72" s="2" customFormat="1">
      <c r="I173" s="4"/>
      <c r="J173" s="4"/>
      <c r="BO173" s="24" t="s">
        <v>221</v>
      </c>
      <c r="BT173"/>
    </row>
    <row r="174" spans="9:72" s="2" customFormat="1">
      <c r="I174" s="4"/>
      <c r="J174" s="4"/>
      <c r="BO174" s="24" t="s">
        <v>222</v>
      </c>
      <c r="BT174"/>
    </row>
    <row r="175" spans="9:72" s="2" customFormat="1">
      <c r="I175" s="4"/>
      <c r="J175" s="4"/>
      <c r="BO175" s="24" t="s">
        <v>223</v>
      </c>
      <c r="BT175"/>
    </row>
    <row r="176" spans="9:72" s="2" customFormat="1">
      <c r="I176" s="4"/>
      <c r="J176" s="4"/>
      <c r="BO176" s="24" t="s">
        <v>224</v>
      </c>
      <c r="BT176"/>
    </row>
    <row r="177" spans="9:72" s="2" customFormat="1">
      <c r="I177" s="4"/>
      <c r="J177" s="4"/>
      <c r="BO177" s="24" t="s">
        <v>225</v>
      </c>
      <c r="BT177"/>
    </row>
    <row r="178" spans="9:72" s="2" customFormat="1">
      <c r="I178" s="4"/>
      <c r="J178" s="4"/>
      <c r="BO178" s="24" t="s">
        <v>226</v>
      </c>
      <c r="BT178"/>
    </row>
    <row r="179" spans="9:72" s="2" customFormat="1">
      <c r="I179" s="4"/>
      <c r="J179" s="4"/>
      <c r="BO179" s="24" t="s">
        <v>227</v>
      </c>
      <c r="BT179"/>
    </row>
    <row r="180" spans="9:72" s="2" customFormat="1">
      <c r="I180" s="4"/>
      <c r="J180" s="4"/>
      <c r="BO180" s="24" t="s">
        <v>228</v>
      </c>
      <c r="BT180"/>
    </row>
    <row r="181" spans="9:72" s="2" customFormat="1">
      <c r="I181" s="4"/>
      <c r="J181" s="4"/>
      <c r="BO181" s="24" t="s">
        <v>229</v>
      </c>
      <c r="BT181"/>
    </row>
    <row r="182" spans="9:72" s="2" customFormat="1">
      <c r="I182" s="4"/>
      <c r="J182" s="4"/>
      <c r="BO182" s="24" t="s">
        <v>230</v>
      </c>
      <c r="BT182"/>
    </row>
    <row r="183" spans="9:72" s="2" customFormat="1">
      <c r="I183" s="4"/>
      <c r="J183" s="4"/>
      <c r="BO183" s="24" t="s">
        <v>231</v>
      </c>
      <c r="BT183"/>
    </row>
    <row r="184" spans="9:72" s="2" customFormat="1">
      <c r="I184" s="4"/>
      <c r="J184" s="4"/>
      <c r="BO184" s="24" t="s">
        <v>232</v>
      </c>
      <c r="BT184"/>
    </row>
    <row r="185" spans="9:72" s="2" customFormat="1">
      <c r="I185" s="4"/>
      <c r="J185" s="4"/>
      <c r="BO185" s="24" t="s">
        <v>233</v>
      </c>
      <c r="BT185"/>
    </row>
    <row r="186" spans="9:72" s="2" customFormat="1">
      <c r="I186" s="4"/>
      <c r="J186" s="4"/>
      <c r="BO186" s="24" t="s">
        <v>234</v>
      </c>
      <c r="BT186"/>
    </row>
    <row r="187" spans="9:72" s="2" customFormat="1">
      <c r="I187" s="4"/>
      <c r="J187" s="4"/>
      <c r="BO187" s="24" t="s">
        <v>50</v>
      </c>
      <c r="BT187"/>
    </row>
    <row r="188" spans="9:72" s="2" customFormat="1">
      <c r="I188" s="4"/>
      <c r="J188" s="4"/>
      <c r="BO188" s="24" t="s">
        <v>51</v>
      </c>
      <c r="BT188"/>
    </row>
    <row r="189" spans="9:72" s="2" customFormat="1">
      <c r="I189" s="4"/>
      <c r="J189" s="4"/>
      <c r="BO189" s="24" t="s">
        <v>235</v>
      </c>
      <c r="BT189"/>
    </row>
    <row r="190" spans="9:72" s="2" customFormat="1">
      <c r="I190" s="4"/>
      <c r="J190" s="4"/>
      <c r="BO190" s="24" t="s">
        <v>52</v>
      </c>
      <c r="BT190"/>
    </row>
    <row r="191" spans="9:72" s="2" customFormat="1">
      <c r="I191" s="4"/>
      <c r="J191" s="4"/>
      <c r="BO191" s="24" t="s">
        <v>236</v>
      </c>
      <c r="BT191"/>
    </row>
    <row r="192" spans="9:72" s="2" customFormat="1">
      <c r="I192" s="4"/>
      <c r="J192" s="4"/>
      <c r="BO192" s="24" t="s">
        <v>53</v>
      </c>
      <c r="BT192"/>
    </row>
    <row r="193" spans="9:72" s="2" customFormat="1">
      <c r="I193" s="4"/>
      <c r="J193" s="4"/>
      <c r="BO193" s="24" t="s">
        <v>54</v>
      </c>
      <c r="BT193"/>
    </row>
    <row r="194" spans="9:72" s="2" customFormat="1">
      <c r="I194" s="4"/>
      <c r="J194" s="4"/>
      <c r="BO194" s="24" t="s">
        <v>237</v>
      </c>
      <c r="BT194"/>
    </row>
    <row r="195" spans="9:72" s="2" customFormat="1">
      <c r="I195" s="4"/>
      <c r="J195" s="4"/>
      <c r="BO195" s="24" t="s">
        <v>55</v>
      </c>
      <c r="BT195"/>
    </row>
    <row r="196" spans="9:72" s="2" customFormat="1">
      <c r="I196" s="4"/>
      <c r="J196" s="4"/>
      <c r="BO196" t="s">
        <v>56</v>
      </c>
      <c r="BT196"/>
    </row>
    <row r="197" spans="9:72" s="2" customFormat="1">
      <c r="I197" s="4"/>
      <c r="J197" s="4"/>
      <c r="BO197" t="s">
        <v>238</v>
      </c>
      <c r="BT197"/>
    </row>
    <row r="198" spans="9:72" s="2" customFormat="1">
      <c r="I198" s="4"/>
      <c r="J198" s="4"/>
      <c r="BO198" t="s">
        <v>57</v>
      </c>
      <c r="BT198"/>
    </row>
    <row r="199" spans="9:72" s="2" customFormat="1">
      <c r="I199" s="4"/>
      <c r="J199" s="4"/>
      <c r="BO199" t="s">
        <v>72</v>
      </c>
      <c r="BT199"/>
    </row>
    <row r="200" spans="9:72" s="2" customFormat="1">
      <c r="I200" s="4"/>
      <c r="J200" s="4"/>
      <c r="BO200" t="s">
        <v>73</v>
      </c>
      <c r="BT200"/>
    </row>
    <row r="201" spans="9:72" s="2" customFormat="1">
      <c r="I201" s="4"/>
      <c r="J201" s="4"/>
      <c r="BO201" t="s">
        <v>239</v>
      </c>
      <c r="BT201"/>
    </row>
    <row r="202" spans="9:72" s="2" customFormat="1">
      <c r="I202" s="4"/>
      <c r="J202" s="4"/>
      <c r="BO202" t="s">
        <v>74</v>
      </c>
      <c r="BT202"/>
    </row>
    <row r="203" spans="9:72" s="2" customFormat="1">
      <c r="I203" s="4"/>
      <c r="J203" s="4"/>
      <c r="BO203" t="s">
        <v>75</v>
      </c>
      <c r="BT203"/>
    </row>
    <row r="204" spans="9:72" s="2" customFormat="1">
      <c r="I204" s="4"/>
      <c r="J204" s="4"/>
      <c r="BO204" t="s">
        <v>76</v>
      </c>
      <c r="BT204"/>
    </row>
    <row r="205" spans="9:72" s="2" customFormat="1">
      <c r="I205" s="4"/>
      <c r="J205" s="4"/>
      <c r="BO205" t="s">
        <v>77</v>
      </c>
      <c r="BT205"/>
    </row>
    <row r="206" spans="9:72" s="2" customFormat="1">
      <c r="I206" s="4"/>
      <c r="J206" s="4"/>
      <c r="BO206" t="s">
        <v>78</v>
      </c>
      <c r="BT206"/>
    </row>
    <row r="207" spans="9:72" s="2" customFormat="1">
      <c r="I207" s="4"/>
      <c r="J207" s="4"/>
      <c r="BO207" t="s">
        <v>240</v>
      </c>
      <c r="BT207"/>
    </row>
    <row r="208" spans="9:72" s="2" customFormat="1">
      <c r="I208" s="4"/>
      <c r="J208" s="4"/>
      <c r="BO208" t="s">
        <v>241</v>
      </c>
      <c r="BT208"/>
    </row>
    <row r="209" spans="9:74" s="2" customFormat="1">
      <c r="I209" s="4"/>
      <c r="J209" s="4"/>
      <c r="BO209" t="s">
        <v>242</v>
      </c>
      <c r="BT209"/>
    </row>
    <row r="210" spans="9:74" s="2" customFormat="1">
      <c r="I210" s="4"/>
      <c r="J210" s="4"/>
      <c r="BO210" t="s">
        <v>243</v>
      </c>
      <c r="BT210"/>
    </row>
    <row r="211" spans="9:74" s="2" customFormat="1">
      <c r="I211" s="4"/>
      <c r="J211" s="4"/>
      <c r="BO211" t="s">
        <v>244</v>
      </c>
      <c r="BT211"/>
    </row>
    <row r="212" spans="9:74" s="2" customFormat="1">
      <c r="I212" s="4"/>
      <c r="J212" s="4"/>
      <c r="BO212" t="s">
        <v>245</v>
      </c>
      <c r="BT212"/>
    </row>
    <row r="213" spans="9:74" s="2" customFormat="1">
      <c r="I213" s="4"/>
      <c r="J213" s="4"/>
      <c r="BO213" s="6" t="s">
        <v>246</v>
      </c>
      <c r="BT213"/>
    </row>
    <row r="214" spans="9:74" s="2" customFormat="1">
      <c r="I214" s="4"/>
      <c r="J214" s="4"/>
      <c r="BO214" s="2" t="s">
        <v>247</v>
      </c>
      <c r="BT214"/>
    </row>
    <row r="215" spans="9:74" s="2" customFormat="1">
      <c r="I215" s="4"/>
      <c r="J215" s="4"/>
      <c r="BO215" s="2" t="s">
        <v>248</v>
      </c>
      <c r="BT215"/>
    </row>
    <row r="216" spans="9:74" s="2" customFormat="1">
      <c r="I216" s="4"/>
      <c r="J216" s="4"/>
      <c r="BO216" s="2" t="s">
        <v>249</v>
      </c>
      <c r="BT216"/>
    </row>
    <row r="217" spans="9:74" s="2" customFormat="1">
      <c r="I217" s="4"/>
      <c r="J217" s="4"/>
      <c r="BO217" s="2" t="s">
        <v>250</v>
      </c>
      <c r="BT217"/>
    </row>
    <row r="218" spans="9:74" s="2" customFormat="1">
      <c r="I218" s="4"/>
      <c r="J218" s="4"/>
      <c r="BO218" s="2" t="s">
        <v>58</v>
      </c>
      <c r="BT218"/>
    </row>
    <row r="219" spans="9:74" s="2" customFormat="1">
      <c r="I219" s="4"/>
      <c r="J219" s="4"/>
      <c r="BO219" s="2" t="s">
        <v>251</v>
      </c>
      <c r="BP219"/>
      <c r="BT219"/>
      <c r="BU219"/>
      <c r="BV219"/>
    </row>
    <row r="220" spans="9:74" s="2" customFormat="1">
      <c r="I220" s="4"/>
      <c r="J220" s="4"/>
      <c r="BO220" s="2" t="s">
        <v>252</v>
      </c>
      <c r="BP220"/>
      <c r="BT220"/>
      <c r="BU220"/>
      <c r="BV220"/>
    </row>
    <row r="221" spans="9:74" s="2" customFormat="1">
      <c r="I221" s="4"/>
      <c r="J221" s="4"/>
      <c r="BO221" s="2" t="s">
        <v>253</v>
      </c>
      <c r="BP221"/>
      <c r="BT221"/>
      <c r="BU221"/>
      <c r="BV221"/>
    </row>
    <row r="222" spans="9:74" s="2" customFormat="1">
      <c r="I222" s="4"/>
      <c r="J222" s="4"/>
      <c r="BM222"/>
      <c r="BO222" s="2" t="s">
        <v>254</v>
      </c>
      <c r="BP222"/>
      <c r="BR222"/>
      <c r="BT222"/>
      <c r="BU222"/>
      <c r="BV222"/>
    </row>
    <row r="223" spans="9:74" s="2" customFormat="1">
      <c r="I223" s="4"/>
      <c r="J223" s="4"/>
      <c r="BM223"/>
      <c r="BO223" s="2" t="s">
        <v>255</v>
      </c>
      <c r="BP223"/>
      <c r="BR223"/>
      <c r="BT223"/>
      <c r="BU223"/>
      <c r="BV223"/>
    </row>
    <row r="224" spans="9:74" s="2" customFormat="1">
      <c r="I224" s="4"/>
      <c r="J224" s="4"/>
      <c r="BM224"/>
      <c r="BO224" s="2" t="s">
        <v>256</v>
      </c>
      <c r="BP224"/>
      <c r="BR224"/>
      <c r="BT224"/>
      <c r="BU224"/>
      <c r="BV224"/>
    </row>
    <row r="225" spans="62:67">
      <c r="BJ225" s="2"/>
      <c r="BO225" s="2" t="s">
        <v>257</v>
      </c>
    </row>
    <row r="226" spans="62:67">
      <c r="BO226" s="2" t="s">
        <v>258</v>
      </c>
    </row>
    <row r="227" spans="62:67">
      <c r="BO227" s="2" t="s">
        <v>259</v>
      </c>
    </row>
    <row r="228" spans="62:67">
      <c r="BO228" s="2" t="s">
        <v>260</v>
      </c>
    </row>
    <row r="229" spans="62:67">
      <c r="BO229" s="2" t="s">
        <v>261</v>
      </c>
    </row>
    <row r="230" spans="62:67">
      <c r="BO230" s="2" t="s">
        <v>262</v>
      </c>
    </row>
    <row r="231" spans="62:67">
      <c r="BO231" s="2" t="s">
        <v>59</v>
      </c>
    </row>
    <row r="232" spans="62:67">
      <c r="BO232" s="2" t="s">
        <v>263</v>
      </c>
    </row>
    <row r="233" spans="62:67">
      <c r="BO233" s="2" t="s">
        <v>264</v>
      </c>
    </row>
    <row r="234" spans="62:67">
      <c r="BO234" s="2" t="s">
        <v>265</v>
      </c>
    </row>
    <row r="235" spans="62:67">
      <c r="BO235" s="2" t="s">
        <v>266</v>
      </c>
    </row>
    <row r="236" spans="62:67">
      <c r="BO236" s="2" t="s">
        <v>267</v>
      </c>
    </row>
    <row r="237" spans="62:67">
      <c r="BO237" s="2" t="s">
        <v>268</v>
      </c>
    </row>
    <row r="238" spans="62:67">
      <c r="BO238" s="2" t="s">
        <v>269</v>
      </c>
    </row>
    <row r="239" spans="62:67">
      <c r="BO239" s="2" t="s">
        <v>270</v>
      </c>
    </row>
    <row r="240" spans="62:67">
      <c r="BO240" s="2" t="s">
        <v>271</v>
      </c>
    </row>
    <row r="241" spans="67:67">
      <c r="BO241" s="2" t="s">
        <v>272</v>
      </c>
    </row>
    <row r="242" spans="67:67">
      <c r="BO242" s="2" t="s">
        <v>273</v>
      </c>
    </row>
    <row r="243" spans="67:67">
      <c r="BO243" s="2" t="s">
        <v>274</v>
      </c>
    </row>
    <row r="244" spans="67:67">
      <c r="BO244" s="2" t="s">
        <v>275</v>
      </c>
    </row>
    <row r="245" spans="67:67">
      <c r="BO245" s="2" t="s">
        <v>276</v>
      </c>
    </row>
    <row r="246" spans="67:67">
      <c r="BO246" s="2" t="s">
        <v>277</v>
      </c>
    </row>
    <row r="247" spans="67:67">
      <c r="BO247" s="2" t="s">
        <v>278</v>
      </c>
    </row>
    <row r="248" spans="67:67">
      <c r="BO248" s="2" t="s">
        <v>279</v>
      </c>
    </row>
    <row r="249" spans="67:67">
      <c r="BO249" s="2" t="s">
        <v>280</v>
      </c>
    </row>
    <row r="250" spans="67:67">
      <c r="BO250" s="2" t="s">
        <v>281</v>
      </c>
    </row>
    <row r="251" spans="67:67">
      <c r="BO251" s="2" t="s">
        <v>282</v>
      </c>
    </row>
    <row r="252" spans="67:67">
      <c r="BO252" s="2" t="s">
        <v>283</v>
      </c>
    </row>
    <row r="253" spans="67:67">
      <c r="BO253" s="2" t="s">
        <v>284</v>
      </c>
    </row>
    <row r="254" spans="67:67">
      <c r="BO254" s="2" t="s">
        <v>285</v>
      </c>
    </row>
    <row r="255" spans="67:67">
      <c r="BO255" s="2" t="s">
        <v>286</v>
      </c>
    </row>
    <row r="256" spans="67:67">
      <c r="BO256" s="2" t="s">
        <v>287</v>
      </c>
    </row>
    <row r="257" spans="67:67">
      <c r="BO257" s="2" t="s">
        <v>288</v>
      </c>
    </row>
    <row r="258" spans="67:67">
      <c r="BO258" s="2" t="s">
        <v>289</v>
      </c>
    </row>
    <row r="259" spans="67:67">
      <c r="BO259" s="2" t="s">
        <v>290</v>
      </c>
    </row>
    <row r="260" spans="67:67">
      <c r="BO260" s="2" t="s">
        <v>291</v>
      </c>
    </row>
    <row r="261" spans="67:67">
      <c r="BO261" s="2" t="s">
        <v>292</v>
      </c>
    </row>
    <row r="262" spans="67:67">
      <c r="BO262" s="2" t="s">
        <v>293</v>
      </c>
    </row>
    <row r="263" spans="67:67">
      <c r="BO263" s="2" t="s">
        <v>294</v>
      </c>
    </row>
    <row r="264" spans="67:67">
      <c r="BO264" s="2" t="s">
        <v>295</v>
      </c>
    </row>
    <row r="265" spans="67:67">
      <c r="BO265" s="2" t="s">
        <v>296</v>
      </c>
    </row>
    <row r="266" spans="67:67">
      <c r="BO266" s="2" t="s">
        <v>297</v>
      </c>
    </row>
    <row r="267" spans="67:67">
      <c r="BO267" s="2" t="s">
        <v>298</v>
      </c>
    </row>
    <row r="268" spans="67:67">
      <c r="BO268" s="2" t="s">
        <v>299</v>
      </c>
    </row>
    <row r="269" spans="67:67">
      <c r="BO269" s="2" t="s">
        <v>300</v>
      </c>
    </row>
    <row r="270" spans="67:67">
      <c r="BO270" s="2" t="s">
        <v>301</v>
      </c>
    </row>
    <row r="271" spans="67:67">
      <c r="BO271" s="2" t="s">
        <v>302</v>
      </c>
    </row>
    <row r="272" spans="67:67">
      <c r="BO272" s="2" t="s">
        <v>303</v>
      </c>
    </row>
    <row r="273" spans="67:67">
      <c r="BO273" s="2" t="s">
        <v>304</v>
      </c>
    </row>
    <row r="274" spans="67:67">
      <c r="BO274" s="2" t="s">
        <v>305</v>
      </c>
    </row>
    <row r="275" spans="67:67">
      <c r="BO275" s="2" t="s">
        <v>306</v>
      </c>
    </row>
    <row r="276" spans="67:67">
      <c r="BO276" s="2" t="s">
        <v>307</v>
      </c>
    </row>
    <row r="277" spans="67:67">
      <c r="BO277" s="2" t="s">
        <v>308</v>
      </c>
    </row>
    <row r="278" spans="67:67">
      <c r="BO278" s="2" t="s">
        <v>309</v>
      </c>
    </row>
    <row r="279" spans="67:67">
      <c r="BO279" s="2" t="s">
        <v>310</v>
      </c>
    </row>
    <row r="280" spans="67:67">
      <c r="BO280" s="2" t="s">
        <v>311</v>
      </c>
    </row>
    <row r="281" spans="67:67">
      <c r="BO281" s="2" t="s">
        <v>312</v>
      </c>
    </row>
    <row r="282" spans="67:67">
      <c r="BO282" s="2" t="s">
        <v>313</v>
      </c>
    </row>
    <row r="283" spans="67:67">
      <c r="BO283" s="2" t="s">
        <v>314</v>
      </c>
    </row>
    <row r="284" spans="67:67">
      <c r="BO284" s="2" t="s">
        <v>315</v>
      </c>
    </row>
    <row r="285" spans="67:67">
      <c r="BO285" s="2" t="s">
        <v>316</v>
      </c>
    </row>
    <row r="286" spans="67:67">
      <c r="BO286" s="2" t="s">
        <v>317</v>
      </c>
    </row>
    <row r="287" spans="67:67">
      <c r="BO287" s="2" t="s">
        <v>318</v>
      </c>
    </row>
    <row r="288" spans="67:67">
      <c r="BO288" s="2" t="s">
        <v>319</v>
      </c>
    </row>
    <row r="289" spans="67:67">
      <c r="BO289" s="2" t="s">
        <v>320</v>
      </c>
    </row>
    <row r="290" spans="67:67">
      <c r="BO290" s="2" t="s">
        <v>321</v>
      </c>
    </row>
    <row r="291" spans="67:67">
      <c r="BO291" s="2" t="s">
        <v>322</v>
      </c>
    </row>
    <row r="292" spans="67:67">
      <c r="BO292" s="2" t="s">
        <v>323</v>
      </c>
    </row>
    <row r="293" spans="67:67">
      <c r="BO293" s="2" t="s">
        <v>324</v>
      </c>
    </row>
    <row r="294" spans="67:67">
      <c r="BO294" s="2" t="s">
        <v>325</v>
      </c>
    </row>
    <row r="295" spans="67:67">
      <c r="BO295" s="2" t="s">
        <v>326</v>
      </c>
    </row>
    <row r="296" spans="67:67">
      <c r="BO296" s="2" t="s">
        <v>327</v>
      </c>
    </row>
    <row r="297" spans="67:67">
      <c r="BO297" s="2" t="s">
        <v>328</v>
      </c>
    </row>
    <row r="298" spans="67:67">
      <c r="BO298" s="2" t="s">
        <v>329</v>
      </c>
    </row>
    <row r="299" spans="67:67">
      <c r="BO299" s="2" t="s">
        <v>330</v>
      </c>
    </row>
    <row r="300" spans="67:67">
      <c r="BO300" s="2" t="s">
        <v>331</v>
      </c>
    </row>
    <row r="301" spans="67:67">
      <c r="BO301" s="2" t="s">
        <v>332</v>
      </c>
    </row>
    <row r="302" spans="67:67">
      <c r="BO302" s="2" t="s">
        <v>333</v>
      </c>
    </row>
    <row r="303" spans="67:67">
      <c r="BO303" s="2" t="s">
        <v>334</v>
      </c>
    </row>
    <row r="304" spans="67:67">
      <c r="BO304" s="2" t="s">
        <v>335</v>
      </c>
    </row>
    <row r="305" spans="67:67">
      <c r="BO305" s="2" t="s">
        <v>336</v>
      </c>
    </row>
    <row r="306" spans="67:67">
      <c r="BO306" s="2" t="s">
        <v>337</v>
      </c>
    </row>
    <row r="307" spans="67:67">
      <c r="BO307" s="2" t="s">
        <v>338</v>
      </c>
    </row>
    <row r="308" spans="67:67">
      <c r="BO308" s="2" t="s">
        <v>339</v>
      </c>
    </row>
    <row r="309" spans="67:67">
      <c r="BO309" s="2" t="s">
        <v>340</v>
      </c>
    </row>
    <row r="310" spans="67:67">
      <c r="BO310" s="2" t="s">
        <v>341</v>
      </c>
    </row>
    <row r="311" spans="67:67">
      <c r="BO311" s="2" t="s">
        <v>342</v>
      </c>
    </row>
    <row r="312" spans="67:67">
      <c r="BO312" s="2" t="s">
        <v>343</v>
      </c>
    </row>
    <row r="313" spans="67:67">
      <c r="BO313" s="2" t="s">
        <v>344</v>
      </c>
    </row>
    <row r="314" spans="67:67">
      <c r="BO314" s="2" t="s">
        <v>345</v>
      </c>
    </row>
    <row r="315" spans="67:67">
      <c r="BO315" s="2" t="s">
        <v>346</v>
      </c>
    </row>
    <row r="316" spans="67:67">
      <c r="BO316" s="2" t="s">
        <v>347</v>
      </c>
    </row>
    <row r="317" spans="67:67">
      <c r="BO317" s="2" t="s">
        <v>348</v>
      </c>
    </row>
    <row r="318" spans="67:67">
      <c r="BO318" s="2" t="s">
        <v>349</v>
      </c>
    </row>
    <row r="319" spans="67:67">
      <c r="BO319" s="2" t="s">
        <v>350</v>
      </c>
    </row>
    <row r="320" spans="67:67">
      <c r="BO320" s="2" t="s">
        <v>351</v>
      </c>
    </row>
    <row r="321" spans="67:67">
      <c r="BO321" s="2" t="s">
        <v>352</v>
      </c>
    </row>
    <row r="322" spans="67:67">
      <c r="BO322" s="2" t="s">
        <v>353</v>
      </c>
    </row>
    <row r="323" spans="67:67">
      <c r="BO323" s="2" t="s">
        <v>354</v>
      </c>
    </row>
    <row r="324" spans="67:67">
      <c r="BO324" s="2" t="s">
        <v>355</v>
      </c>
    </row>
    <row r="325" spans="67:67">
      <c r="BO325" s="2" t="s">
        <v>356</v>
      </c>
    </row>
    <row r="326" spans="67:67">
      <c r="BO326" s="2" t="s">
        <v>357</v>
      </c>
    </row>
    <row r="327" spans="67:67">
      <c r="BO327" s="2" t="s">
        <v>358</v>
      </c>
    </row>
    <row r="328" spans="67:67">
      <c r="BO328" s="2" t="s">
        <v>359</v>
      </c>
    </row>
    <row r="329" spans="67:67">
      <c r="BO329" s="2" t="s">
        <v>360</v>
      </c>
    </row>
    <row r="330" spans="67:67">
      <c r="BO330" s="2" t="s">
        <v>361</v>
      </c>
    </row>
    <row r="331" spans="67:67">
      <c r="BO331" s="2" t="s">
        <v>362</v>
      </c>
    </row>
    <row r="332" spans="67:67">
      <c r="BO332" s="2" t="s">
        <v>363</v>
      </c>
    </row>
    <row r="333" spans="67:67">
      <c r="BO333" s="2" t="s">
        <v>364</v>
      </c>
    </row>
    <row r="334" spans="67:67">
      <c r="BO334" s="2" t="s">
        <v>365</v>
      </c>
    </row>
    <row r="335" spans="67:67">
      <c r="BO335" s="2" t="s">
        <v>366</v>
      </c>
    </row>
    <row r="336" spans="67:67">
      <c r="BO336" s="2" t="s">
        <v>367</v>
      </c>
    </row>
    <row r="337" spans="67:67">
      <c r="BO337" s="2" t="s">
        <v>368</v>
      </c>
    </row>
    <row r="338" spans="67:67">
      <c r="BO338" s="2" t="s">
        <v>369</v>
      </c>
    </row>
    <row r="339" spans="67:67">
      <c r="BO339" s="2" t="s">
        <v>370</v>
      </c>
    </row>
    <row r="340" spans="67:67">
      <c r="BO340" s="2" t="s">
        <v>371</v>
      </c>
    </row>
    <row r="341" spans="67:67">
      <c r="BO341" s="2" t="s">
        <v>372</v>
      </c>
    </row>
    <row r="342" spans="67:67">
      <c r="BO342" s="2" t="s">
        <v>373</v>
      </c>
    </row>
    <row r="343" spans="67:67">
      <c r="BO343" s="2" t="s">
        <v>374</v>
      </c>
    </row>
    <row r="344" spans="67:67">
      <c r="BO344" s="2" t="s">
        <v>375</v>
      </c>
    </row>
    <row r="345" spans="67:67">
      <c r="BO345" s="2" t="s">
        <v>376</v>
      </c>
    </row>
    <row r="346" spans="67:67">
      <c r="BO346" s="2" t="s">
        <v>377</v>
      </c>
    </row>
    <row r="347" spans="67:67">
      <c r="BO347" s="2"/>
    </row>
    <row r="348" spans="67:67">
      <c r="BO348" s="2"/>
    </row>
    <row r="349" spans="67:67">
      <c r="BO349" s="2"/>
    </row>
    <row r="350" spans="67:67">
      <c r="BO350" s="2"/>
    </row>
    <row r="351" spans="67:67">
      <c r="BO351" s="2"/>
    </row>
    <row r="352" spans="67:67">
      <c r="BO352" s="2"/>
    </row>
    <row r="353" spans="67:67">
      <c r="BO353" s="2"/>
    </row>
    <row r="354" spans="67:67">
      <c r="BO354" s="2"/>
    </row>
    <row r="355" spans="67:67">
      <c r="BO355" s="2"/>
    </row>
  </sheetData>
  <sheetProtection selectLockedCells="1"/>
  <dataConsolidate/>
  <mergeCells count="146">
    <mergeCell ref="A92:H92"/>
    <mergeCell ref="F86:H86"/>
    <mergeCell ref="B90:D90"/>
    <mergeCell ref="B87:D87"/>
    <mergeCell ref="B89:D89"/>
    <mergeCell ref="F90:H90"/>
    <mergeCell ref="F89:H89"/>
    <mergeCell ref="F88:H88"/>
    <mergeCell ref="B88:D88"/>
    <mergeCell ref="F87:H87"/>
    <mergeCell ref="B84:D84"/>
    <mergeCell ref="F84:H84"/>
    <mergeCell ref="B79:D79"/>
    <mergeCell ref="G52:H52"/>
    <mergeCell ref="E85:E86"/>
    <mergeCell ref="F85:H85"/>
    <mergeCell ref="B86:D86"/>
    <mergeCell ref="B66:D66"/>
    <mergeCell ref="A59:H59"/>
    <mergeCell ref="B63:D63"/>
    <mergeCell ref="B61:D61"/>
    <mergeCell ref="A85:A86"/>
    <mergeCell ref="B85:D85"/>
    <mergeCell ref="B83:D83"/>
    <mergeCell ref="B75:D75"/>
    <mergeCell ref="A82:H82"/>
    <mergeCell ref="B67:D67"/>
    <mergeCell ref="E83:H83"/>
    <mergeCell ref="B78:D78"/>
    <mergeCell ref="B71:D71"/>
    <mergeCell ref="B72:D72"/>
    <mergeCell ref="F73:H73"/>
    <mergeCell ref="S21:S22"/>
    <mergeCell ref="C36:D36"/>
    <mergeCell ref="G33:H33"/>
    <mergeCell ref="G34:H34"/>
    <mergeCell ref="C30:D30"/>
    <mergeCell ref="E30:F30"/>
    <mergeCell ref="C22:D22"/>
    <mergeCell ref="G31:H31"/>
    <mergeCell ref="G32:H32"/>
    <mergeCell ref="G22:H22"/>
    <mergeCell ref="C32:D32"/>
    <mergeCell ref="E32:F32"/>
    <mergeCell ref="C31:D31"/>
    <mergeCell ref="A29:H29"/>
    <mergeCell ref="E24:F24"/>
    <mergeCell ref="G24:H24"/>
    <mergeCell ref="A24:B24"/>
    <mergeCell ref="C35:D35"/>
    <mergeCell ref="E27:F27"/>
    <mergeCell ref="G21:H21"/>
    <mergeCell ref="E21:F21"/>
    <mergeCell ref="C33:D33"/>
    <mergeCell ref="C34:D34"/>
    <mergeCell ref="E34:F34"/>
    <mergeCell ref="E33:F33"/>
    <mergeCell ref="A30:B30"/>
    <mergeCell ref="A33:B33"/>
    <mergeCell ref="A32:B32"/>
    <mergeCell ref="C51:D51"/>
    <mergeCell ref="G50:H50"/>
    <mergeCell ref="G51:H51"/>
    <mergeCell ref="A46:D46"/>
    <mergeCell ref="A27:B27"/>
    <mergeCell ref="G35:H35"/>
    <mergeCell ref="C27:D27"/>
    <mergeCell ref="G27:H27"/>
    <mergeCell ref="A38:C38"/>
    <mergeCell ref="D38:F38"/>
    <mergeCell ref="C42:D42"/>
    <mergeCell ref="C43:D43"/>
    <mergeCell ref="A50:B50"/>
    <mergeCell ref="D39:F39"/>
    <mergeCell ref="A41:H41"/>
    <mergeCell ref="G42:H42"/>
    <mergeCell ref="G43:H43"/>
    <mergeCell ref="C50:D50"/>
    <mergeCell ref="A5:C6"/>
    <mergeCell ref="Q21:Q22"/>
    <mergeCell ref="C19:D19"/>
    <mergeCell ref="A22:B22"/>
    <mergeCell ref="A19:B19"/>
    <mergeCell ref="A16:B16"/>
    <mergeCell ref="G19:H19"/>
    <mergeCell ref="F7:H7"/>
    <mergeCell ref="F16:H16"/>
    <mergeCell ref="C21:D21"/>
    <mergeCell ref="B7:C7"/>
    <mergeCell ref="F17:G17"/>
    <mergeCell ref="G20:H20"/>
    <mergeCell ref="E22:F22"/>
    <mergeCell ref="C17:E17"/>
    <mergeCell ref="E19:F19"/>
    <mergeCell ref="A15:B15"/>
    <mergeCell ref="C15:H15"/>
    <mergeCell ref="F8:H8"/>
    <mergeCell ref="C16:D16"/>
    <mergeCell ref="C20:D20"/>
    <mergeCell ref="A20:B20"/>
    <mergeCell ref="B18:G18"/>
    <mergeCell ref="R21:R22"/>
    <mergeCell ref="F67:H67"/>
    <mergeCell ref="B62:D62"/>
    <mergeCell ref="G30:H30"/>
    <mergeCell ref="A34:B34"/>
    <mergeCell ref="A35:B35"/>
    <mergeCell ref="F60:H60"/>
    <mergeCell ref="E50:F50"/>
    <mergeCell ref="B60:D60"/>
    <mergeCell ref="F63:H63"/>
    <mergeCell ref="F61:H61"/>
    <mergeCell ref="F62:H62"/>
    <mergeCell ref="F64:H64"/>
    <mergeCell ref="B64:D64"/>
    <mergeCell ref="P21:P22"/>
    <mergeCell ref="A39:C39"/>
    <mergeCell ref="C23:D23"/>
    <mergeCell ref="E35:F35"/>
    <mergeCell ref="G23:H23"/>
    <mergeCell ref="A51:B51"/>
    <mergeCell ref="E36:H36"/>
    <mergeCell ref="C44:H44"/>
    <mergeCell ref="C24:D24"/>
    <mergeCell ref="A28:H28"/>
    <mergeCell ref="A52:B52"/>
    <mergeCell ref="C52:D52"/>
    <mergeCell ref="A56:H56"/>
    <mergeCell ref="A57:H57"/>
    <mergeCell ref="B73:D73"/>
    <mergeCell ref="B77:D77"/>
    <mergeCell ref="B68:D68"/>
    <mergeCell ref="B74:D74"/>
    <mergeCell ref="F68:H68"/>
    <mergeCell ref="F66:H66"/>
    <mergeCell ref="B69:D69"/>
    <mergeCell ref="F69:H69"/>
    <mergeCell ref="B80:D80"/>
    <mergeCell ref="F74:H74"/>
    <mergeCell ref="F75:H75"/>
    <mergeCell ref="F76:H76"/>
    <mergeCell ref="F77:H77"/>
    <mergeCell ref="F72:H72"/>
    <mergeCell ref="F79:H79"/>
    <mergeCell ref="A54:H54"/>
    <mergeCell ref="A55:H55"/>
  </mergeCells>
  <phoneticPr fontId="0" type="noConversion"/>
  <dataValidations xWindow="306" yWindow="845" count="22">
    <dataValidation type="list" allowBlank="1" showInputMessage="1" showErrorMessage="1" sqref="E39:F40 D46 D39" xr:uid="{00000000-0002-0000-0000-000000000000}">
      <formula1>$BO$2:$BO$3</formula1>
    </dataValidation>
    <dataValidation type="list" allowBlank="1" showInputMessage="1" showErrorMessage="1" sqref="C50" xr:uid="{00000000-0002-0000-0000-000001000000}">
      <formula1>$BR$2:$BR$6</formula1>
    </dataValidation>
    <dataValidation allowBlank="1" showInputMessage="1" showErrorMessage="1" promptTitle="Expiry?/Best before?/Production?" prompt="Please enter type of code." sqref="C43:D43" xr:uid="{00000000-0002-0000-0000-000002000000}"/>
    <dataValidation allowBlank="1" showInputMessage="1" showErrorMessage="1" promptTitle="Example of Code:" prompt="Please provide an example of the actual code printed on the product." sqref="G42:G43 H42" xr:uid="{00000000-0002-0000-0000-000003000000}"/>
    <dataValidation allowBlank="1" showInputMessage="1" showErrorMessage="1" promptTitle="Interpretation of code:" prompt="Please explain how to interpret this code." sqref="C44" xr:uid="{00000000-0002-0000-0000-000004000000}"/>
    <dataValidation type="list" allowBlank="1" showInputMessage="1" showErrorMessage="1" sqref="C17:E17" xr:uid="{00000000-0002-0000-0000-000005000000}">
      <formula1>ListingType</formula1>
    </dataValidation>
    <dataValidation type="list" showInputMessage="1" showErrorMessage="1" sqref="G21:H21" xr:uid="{00000000-0002-0000-0000-000006000000}">
      <formula1>FreightPoint</formula1>
    </dataValidation>
    <dataValidation type="list" allowBlank="1" showInputMessage="1" showErrorMessage="1" sqref="C16" xr:uid="{00000000-0002-0000-0000-000007000000}">
      <formula1>ProductType</formula1>
    </dataValidation>
    <dataValidation type="list" allowBlank="1" showInputMessage="1" showErrorMessage="1" sqref="C22:D22" xr:uid="{00000000-0002-0000-0000-000008000000}">
      <formula1>Currency</formula1>
    </dataValidation>
    <dataValidation type="list" allowBlank="1" showInputMessage="1" showErrorMessage="1" sqref="F16" xr:uid="{00000000-0002-0000-0000-00000B000000}">
      <formula1>ProductClass</formula1>
    </dataValidation>
    <dataValidation type="list" allowBlank="1" showInputMessage="1" showErrorMessage="1" sqref="C27:D27 G27:H27" xr:uid="{00000000-0002-0000-0000-00000C000000}">
      <formula1>$L$14:$L$15</formula1>
    </dataValidation>
    <dataValidation type="list" allowBlank="1" showInputMessage="1" showErrorMessage="1" sqref="C51:D51" xr:uid="{00000000-0002-0000-0000-00000D000000}">
      <formula1>Winestyle</formula1>
    </dataValidation>
    <dataValidation type="list" allowBlank="1" showInputMessage="1" showErrorMessage="1" sqref="G50:H50" xr:uid="{00000000-0002-0000-0000-00000E000000}">
      <formula1>Region</formula1>
    </dataValidation>
    <dataValidation type="list" allowBlank="1" showInputMessage="1" showErrorMessage="1" sqref="G51" xr:uid="{00000000-0002-0000-0000-00000F000000}">
      <formula1>Subregion</formula1>
    </dataValidation>
    <dataValidation type="list" allowBlank="1" showInputMessage="1" showErrorMessage="1" sqref="G52" xr:uid="{00000000-0002-0000-0000-000010000000}">
      <formula1>Attributes</formula1>
    </dataValidation>
    <dataValidation type="list" allowBlank="1" showInputMessage="1" showErrorMessage="1" errorTitle="Input Error" error="Please choose from the drop down list provided." promptTitle="Freight Terms:" prompt="This field must be completed. For clarification of freight terms please contact Roy Legrow, NLC Pricing Clerk: 709-724-1123 or roy.legrow@nfliquor.com_x000a_" sqref="G19:H19" xr:uid="{00000000-0002-0000-0000-000011000000}">
      <formula1>$AD$18:$AD$23</formula1>
    </dataValidation>
    <dataValidation type="whole" allowBlank="1" showInputMessage="1" showErrorMessage="1" sqref="G30:H30" xr:uid="{00000000-0002-0000-0000-000012000000}">
      <formula1>0</formula1>
      <formula2>999999</formula2>
    </dataValidation>
    <dataValidation type="whole" allowBlank="1" showInputMessage="1" showErrorMessage="1" sqref="G33:H35" xr:uid="{00000000-0002-0000-0000-000013000000}">
      <formula1>0</formula1>
      <formula2>9999999999</formula2>
    </dataValidation>
    <dataValidation type="whole" allowBlank="1" showInputMessage="1" showErrorMessage="1" sqref="C30:D31 C34:D34" xr:uid="{00000000-0002-0000-0000-000014000000}">
      <formula1>0</formula1>
      <formula2>99999999</formula2>
    </dataValidation>
    <dataValidation type="decimal" allowBlank="1" showInputMessage="1" showErrorMessage="1" sqref="C35:D36 C32:D33" xr:uid="{00000000-0002-0000-0000-000015000000}">
      <formula1>0</formula1>
      <formula2>99999999</formula2>
    </dataValidation>
    <dataValidation type="whole" allowBlank="1" showInputMessage="1" showErrorMessage="1" sqref="G31:H31" xr:uid="{00000000-0002-0000-0000-000016000000}">
      <formula1>0</formula1>
      <formula2>999999999999999000</formula2>
    </dataValidation>
    <dataValidation type="whole" allowBlank="1" showInputMessage="1" showErrorMessage="1" sqref="G32:H32" xr:uid="{00000000-0002-0000-0000-000017000000}">
      <formula1>0</formula1>
      <formula2>99999999999999900</formula2>
    </dataValidation>
  </dataValidations>
  <hyperlinks>
    <hyperlink ref="B98" r:id="rId1" xr:uid="{00000000-0004-0000-0000-000000000000}"/>
    <hyperlink ref="E98" r:id="rId2" xr:uid="{00000000-0004-0000-0000-000001000000}"/>
    <hyperlink ref="D11" r:id="rId3" display="https://www.nlliquorcorp.com/images/doing-business/files/s-t/October-2019/NLC_Supplier_Code_of_Conduct_for_Responsible_Procurement_July_3_2018.pdf" xr:uid="{00000000-0004-0000-0000-000002000000}"/>
    <hyperlink ref="G98" r:id="rId4" display="janine.penney@nlliquor.com" xr:uid="{63CA0101-3815-4490-B70A-E09659F6C6EA}"/>
  </hyperlinks>
  <pageMargins left="0.15748031496063" right="0.15748031496063" top="0.511811023622047" bottom="0.77" header="0.23622047244094499" footer="9.8425196850393706E-2"/>
  <pageSetup scale="93" fitToHeight="1000" orientation="portrait" r:id="rId5"/>
  <headerFooter alignWithMargins="0">
    <oddHeader>&amp;C&amp;"Arial,Bold"&amp;16PRODUCT APPLICATION FORM</oddHeader>
    <oddFooter>&amp;CPage &amp;P of &amp;N</oddFooter>
  </headerFooter>
  <rowBreaks count="1" manualBreakCount="1">
    <brk id="53" max="7" man="1"/>
  </rowBreaks>
  <drawing r:id="rId6"/>
  <legacyDrawing r:id="rId7"/>
  <mc:AlternateContent xmlns:mc="http://schemas.openxmlformats.org/markup-compatibility/2006">
    <mc:Choice Requires="x14">
      <controls>
        <mc:AlternateContent xmlns:mc="http://schemas.openxmlformats.org/markup-compatibility/2006">
          <mc:Choice Requires="x14">
            <control shapeId="1448" r:id="rId8" name="Check Box 424">
              <controlPr defaultSize="0" autoFill="0" autoLine="0" autoPict="0">
                <anchor moveWithCells="1">
                  <from>
                    <xdr:col>2</xdr:col>
                    <xdr:colOff>352425</xdr:colOff>
                    <xdr:row>9</xdr:row>
                    <xdr:rowOff>19050</xdr:rowOff>
                  </from>
                  <to>
                    <xdr:col>2</xdr:col>
                    <xdr:colOff>552450</xdr:colOff>
                    <xdr:row>11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06" yWindow="845" count="5">
        <x14:dataValidation type="list" allowBlank="1" showInputMessage="1" showErrorMessage="1" xr:uid="{00000000-0002-0000-0000-000009000000}">
          <x14:formula1>
            <xm:f>'Bottle Deposit'!$A$1:$A$13</xm:f>
          </x14:formula1>
          <xm:sqref>D38:F38</xm:sqref>
        </x14:dataValidation>
        <x14:dataValidation type="list" allowBlank="1" showInputMessage="1" showErrorMessage="1" xr:uid="{00000000-0002-0000-0000-000018000000}">
          <x14:formula1>
            <xm:f>Dropdown!$A$1:$A$10</xm:f>
          </x14:formula1>
          <xm:sqref>G23:H23</xm:sqref>
        </x14:dataValidation>
        <x14:dataValidation type="list" showInputMessage="1" showErrorMessage="1" xr:uid="{00000000-0002-0000-0000-00000A000000}">
          <x14:formula1>
            <xm:f>Country!$A$1:$A$68</xm:f>
          </x14:formula1>
          <xm:sqref>G22:H22</xm:sqref>
        </x14:dataValidation>
        <x14:dataValidation type="list" allowBlank="1" showInputMessage="1" showErrorMessage="1" xr:uid="{421319CC-1363-414D-9B3F-5DF7C549A0E9}">
          <x14:formula1>
            <xm:f>Sheet1!$A$1:$A$3</xm:f>
          </x14:formula1>
          <xm:sqref>F76:H76 F79:H79</xm:sqref>
        </x14:dataValidation>
        <x14:dataValidation type="list" allowBlank="1" showInputMessage="1" showErrorMessage="1" xr:uid="{4CDA91B6-99FE-4520-9C55-659F4E3D456A}">
          <x14:formula1>
            <xm:f>'Alcohol Base'!$A$2:$A$20</xm:f>
          </x14:formula1>
          <xm:sqref>H17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7"/>
  <sheetViews>
    <sheetView workbookViewId="0">
      <selection activeCell="C7" sqref="C7:D7"/>
    </sheetView>
  </sheetViews>
  <sheetFormatPr defaultRowHeight="15"/>
  <cols>
    <col min="1" max="1" width="19" bestFit="1" customWidth="1"/>
  </cols>
  <sheetData>
    <row r="1" spans="1:1">
      <c r="A1" t="s">
        <v>486</v>
      </c>
    </row>
    <row r="2" spans="1:1">
      <c r="A2" t="s">
        <v>426</v>
      </c>
    </row>
    <row r="3" spans="1:1">
      <c r="A3" t="s">
        <v>1237</v>
      </c>
    </row>
    <row r="4" spans="1:1">
      <c r="A4" t="s">
        <v>487</v>
      </c>
    </row>
    <row r="5" spans="1:1">
      <c r="A5" t="s">
        <v>425</v>
      </c>
    </row>
    <row r="6" spans="1:1">
      <c r="A6" t="s">
        <v>612</v>
      </c>
    </row>
    <row r="7" spans="1:1">
      <c r="A7" s="4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29"/>
  <sheetViews>
    <sheetView workbookViewId="0">
      <selection activeCell="A14" sqref="A14"/>
    </sheetView>
  </sheetViews>
  <sheetFormatPr defaultRowHeight="15"/>
  <cols>
    <col min="1" max="1" width="19" bestFit="1" customWidth="1"/>
  </cols>
  <sheetData>
    <row r="1" spans="1:1">
      <c r="A1" t="s">
        <v>1238</v>
      </c>
    </row>
    <row r="2" spans="1:1">
      <c r="A2" t="s">
        <v>1239</v>
      </c>
    </row>
    <row r="3" spans="1:1">
      <c r="A3" t="s">
        <v>1240</v>
      </c>
    </row>
    <row r="4" spans="1:1">
      <c r="A4" t="s">
        <v>1241</v>
      </c>
    </row>
    <row r="5" spans="1:1">
      <c r="A5" t="s">
        <v>1242</v>
      </c>
    </row>
    <row r="6" spans="1:1">
      <c r="A6" t="s">
        <v>1243</v>
      </c>
    </row>
    <row r="7" spans="1:1">
      <c r="A7" t="s">
        <v>1244</v>
      </c>
    </row>
    <row r="8" spans="1:1">
      <c r="A8" t="s">
        <v>1245</v>
      </c>
    </row>
    <row r="9" spans="1:1">
      <c r="A9" t="s">
        <v>1246</v>
      </c>
    </row>
    <row r="10" spans="1:1">
      <c r="A10" t="s">
        <v>481</v>
      </c>
    </row>
    <row r="11" spans="1:1">
      <c r="A11" t="s">
        <v>482</v>
      </c>
    </row>
    <row r="12" spans="1:1">
      <c r="A12" t="s">
        <v>620</v>
      </c>
    </row>
    <row r="13" spans="1:1">
      <c r="A13" s="50" t="s">
        <v>1797</v>
      </c>
    </row>
    <row r="14" spans="1:1">
      <c r="A14" t="s">
        <v>1796</v>
      </c>
    </row>
    <row r="15" spans="1:1">
      <c r="A15" t="s">
        <v>1247</v>
      </c>
    </row>
    <row r="16" spans="1:1">
      <c r="A16" t="s">
        <v>1248</v>
      </c>
    </row>
    <row r="17" spans="1:1">
      <c r="A17" t="s">
        <v>1249</v>
      </c>
    </row>
    <row r="18" spans="1:1">
      <c r="A18" t="s">
        <v>1250</v>
      </c>
    </row>
    <row r="19" spans="1:1">
      <c r="A19" t="s">
        <v>1251</v>
      </c>
    </row>
    <row r="20" spans="1:1">
      <c r="A20" t="s">
        <v>1252</v>
      </c>
    </row>
    <row r="21" spans="1:1">
      <c r="A21" t="s">
        <v>1253</v>
      </c>
    </row>
    <row r="22" spans="1:1">
      <c r="A22" t="s">
        <v>1254</v>
      </c>
    </row>
    <row r="23" spans="1:1">
      <c r="A23" t="s">
        <v>1752</v>
      </c>
    </row>
    <row r="24" spans="1:1">
      <c r="A24" t="s">
        <v>1753</v>
      </c>
    </row>
    <row r="28" spans="1:1">
      <c r="A28" s="46"/>
    </row>
    <row r="29" spans="1:1">
      <c r="A29" s="4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737"/>
  <sheetViews>
    <sheetView topLeftCell="A88" zoomScaleNormal="100" workbookViewId="0">
      <selection activeCell="A10" sqref="A10"/>
    </sheetView>
  </sheetViews>
  <sheetFormatPr defaultRowHeight="15"/>
  <cols>
    <col min="1" max="1" width="59.88671875" bestFit="1" customWidth="1"/>
    <col min="14" max="14" width="11" bestFit="1" customWidth="1"/>
  </cols>
  <sheetData>
    <row r="1" spans="1:14" ht="60">
      <c r="A1" s="33" t="s">
        <v>428</v>
      </c>
      <c r="B1" s="34" t="s">
        <v>429</v>
      </c>
      <c r="C1" s="35" t="s">
        <v>430</v>
      </c>
      <c r="D1" s="36" t="s">
        <v>431</v>
      </c>
      <c r="E1" s="37" t="s">
        <v>432</v>
      </c>
      <c r="F1" s="37" t="s">
        <v>433</v>
      </c>
      <c r="G1" s="38" t="s">
        <v>434</v>
      </c>
      <c r="H1" s="61" t="s">
        <v>435</v>
      </c>
      <c r="I1" s="42"/>
      <c r="J1" s="42"/>
      <c r="K1" s="42"/>
    </row>
    <row r="2" spans="1:14">
      <c r="A2" s="49" t="s">
        <v>587</v>
      </c>
      <c r="B2" s="108">
        <v>0.33</v>
      </c>
      <c r="C2" s="41">
        <v>1</v>
      </c>
      <c r="D2" s="40"/>
      <c r="E2" s="39">
        <v>20</v>
      </c>
      <c r="F2" s="39"/>
      <c r="H2" s="42">
        <f>(($H$21/$E$21)*N2)*E2</f>
        <v>0.80298666666666674</v>
      </c>
      <c r="I2" s="42">
        <f>(($I$21/$E$21)*N2)*E2</f>
        <v>1.0837333333333332</v>
      </c>
      <c r="J2" s="42">
        <f>(($J$21/$E$21)*N2)*E2</f>
        <v>1.346986666666667</v>
      </c>
      <c r="K2" s="42">
        <f>(($K$21/$E$21)*N2)*E2</f>
        <v>1.6149333333333336</v>
      </c>
      <c r="N2" s="45">
        <v>1.6</v>
      </c>
    </row>
    <row r="3" spans="1:14">
      <c r="A3" s="49" t="s">
        <v>588</v>
      </c>
      <c r="B3" s="108">
        <v>0.49</v>
      </c>
      <c r="C3" s="41">
        <v>1</v>
      </c>
      <c r="D3" s="40"/>
      <c r="E3" s="39">
        <v>30</v>
      </c>
      <c r="F3" s="39"/>
      <c r="H3" s="42">
        <f>(($H$21/$E$21)*N3)*E3</f>
        <v>1.20448</v>
      </c>
      <c r="I3" s="42">
        <f>(($I$21/$E$21)*N3)*E3</f>
        <v>1.6255999999999999</v>
      </c>
      <c r="J3" s="42">
        <f>(($J$21/$E$21)*N3)*E3</f>
        <v>2.0204800000000005</v>
      </c>
      <c r="K3" s="42">
        <f>(($K$21/$E$21)*N3)*E3</f>
        <v>2.4224000000000001</v>
      </c>
      <c r="N3" s="45">
        <v>1.6</v>
      </c>
    </row>
    <row r="4" spans="1:14">
      <c r="A4" s="49" t="s">
        <v>589</v>
      </c>
      <c r="B4" s="108">
        <v>0.66</v>
      </c>
      <c r="C4" s="41">
        <v>1</v>
      </c>
      <c r="D4" s="40"/>
      <c r="E4" s="39">
        <v>40</v>
      </c>
      <c r="F4" s="39"/>
      <c r="H4" s="42">
        <f>(($H$21/$E$21)*N4)*E4</f>
        <v>1.6059733333333335</v>
      </c>
      <c r="I4" s="42">
        <f>(($I$21/$E$21)*N4)*E4</f>
        <v>2.1674666666666664</v>
      </c>
      <c r="J4" s="42">
        <f>(($J$21/$E$21)*N4)*E4</f>
        <v>2.693973333333334</v>
      </c>
      <c r="K4" s="42">
        <f>(($K$21/$E$21)*N4)*E4</f>
        <v>3.2298666666666671</v>
      </c>
      <c r="N4" s="45">
        <v>1.6</v>
      </c>
    </row>
    <row r="5" spans="1:14">
      <c r="A5" s="49" t="s">
        <v>590</v>
      </c>
      <c r="B5" s="108">
        <v>0.82</v>
      </c>
      <c r="C5" s="41">
        <v>1</v>
      </c>
      <c r="D5" s="40"/>
      <c r="E5" s="39">
        <v>50</v>
      </c>
      <c r="F5" s="39"/>
      <c r="H5" s="42">
        <f>(($H$21/$E$21)*N5)*E5</f>
        <v>2.0074666666666667</v>
      </c>
      <c r="I5" s="42">
        <f>(($I$21/$E$21)*N5)*E5</f>
        <v>2.7093333333333329</v>
      </c>
      <c r="J5" s="42">
        <f>(($J$21/$E$21)*N5)*E5</f>
        <v>3.3674666666666671</v>
      </c>
      <c r="K5" s="42">
        <f>(($K$21/$E$21)*N5)*E5</f>
        <v>4.0373333333333337</v>
      </c>
      <c r="N5" s="45">
        <v>1.6</v>
      </c>
    </row>
    <row r="6" spans="1:14">
      <c r="A6" s="49" t="s">
        <v>591</v>
      </c>
      <c r="B6" s="108">
        <v>0.99</v>
      </c>
      <c r="C6" s="41">
        <v>1</v>
      </c>
      <c r="D6" s="40"/>
      <c r="E6" s="39">
        <v>60</v>
      </c>
      <c r="F6" s="39"/>
      <c r="H6" s="42">
        <f>(($H$21/$E$21)*N6)*E6</f>
        <v>2.40896</v>
      </c>
      <c r="I6" s="42">
        <f>(($I$21/$E$21)*N6)*E6</f>
        <v>3.2511999999999999</v>
      </c>
      <c r="J6" s="42">
        <f>(($J$21/$E$21)*N6)*E6</f>
        <v>4.040960000000001</v>
      </c>
      <c r="K6" s="42">
        <f>(($K$21/$E$21)*N6)*E6</f>
        <v>4.8448000000000002</v>
      </c>
      <c r="N6" s="45">
        <v>1.6</v>
      </c>
    </row>
    <row r="7" spans="1:14">
      <c r="A7" s="49" t="s">
        <v>536</v>
      </c>
      <c r="B7" s="108">
        <v>1.35</v>
      </c>
      <c r="C7" s="41">
        <v>1</v>
      </c>
      <c r="D7" s="40"/>
      <c r="E7" s="39">
        <v>100</v>
      </c>
      <c r="F7" s="39"/>
      <c r="H7" s="42"/>
      <c r="N7" s="45">
        <v>1.25</v>
      </c>
    </row>
    <row r="8" spans="1:14">
      <c r="A8" s="49" t="s">
        <v>537</v>
      </c>
      <c r="B8" s="108">
        <v>1.62</v>
      </c>
      <c r="C8" s="41">
        <v>1</v>
      </c>
      <c r="D8" s="40"/>
      <c r="E8" s="39">
        <v>120</v>
      </c>
      <c r="F8" s="39"/>
      <c r="H8" s="42">
        <f t="shared" ref="H8:H20" si="0">(($H$21/$E$21)*N8)*E8</f>
        <v>3.7640000000000002</v>
      </c>
      <c r="I8" s="42">
        <f t="shared" ref="I8:I20" si="1">(($I$21/$E$21)*N8)*E8</f>
        <v>5.0799999999999992</v>
      </c>
      <c r="J8" s="42">
        <f t="shared" ref="J8:J20" si="2">(($J$21/$E$21)*N8)*E8</f>
        <v>6.3140000000000009</v>
      </c>
      <c r="K8" s="42">
        <f t="shared" ref="K8:K20" si="3">(($K$21/$E$21)*N8)*E8</f>
        <v>7.57</v>
      </c>
      <c r="N8" s="45">
        <v>1.25</v>
      </c>
    </row>
    <row r="9" spans="1:14">
      <c r="A9" s="49" t="s">
        <v>624</v>
      </c>
      <c r="B9" s="108">
        <v>2.02</v>
      </c>
      <c r="C9" s="41">
        <v>1</v>
      </c>
      <c r="D9" s="40"/>
      <c r="E9" s="39">
        <v>150</v>
      </c>
      <c r="F9" s="39"/>
      <c r="H9" s="42">
        <f t="shared" si="0"/>
        <v>4.5920799999999993</v>
      </c>
      <c r="I9" s="42">
        <f t="shared" si="1"/>
        <v>6.1975999999999996</v>
      </c>
      <c r="J9" s="42">
        <f t="shared" si="2"/>
        <v>7.7030800000000008</v>
      </c>
      <c r="K9" s="42">
        <f t="shared" si="3"/>
        <v>9.2354000000000003</v>
      </c>
      <c r="N9" s="45">
        <v>1.22</v>
      </c>
    </row>
    <row r="10" spans="1:14">
      <c r="A10" s="49" t="s">
        <v>538</v>
      </c>
      <c r="B10" s="108">
        <v>2.54</v>
      </c>
      <c r="C10" s="41">
        <v>1</v>
      </c>
      <c r="D10" s="40"/>
      <c r="E10" s="39">
        <v>200</v>
      </c>
      <c r="F10" s="39"/>
      <c r="H10" s="42">
        <f t="shared" si="0"/>
        <v>5.8216533333333329</v>
      </c>
      <c r="I10" s="42">
        <f t="shared" si="1"/>
        <v>7.8570666666666646</v>
      </c>
      <c r="J10" s="42">
        <f t="shared" si="2"/>
        <v>9.7656533333333329</v>
      </c>
      <c r="K10" s="42">
        <f t="shared" si="3"/>
        <v>11.708266666666665</v>
      </c>
      <c r="N10" s="45">
        <v>1.1599999999999999</v>
      </c>
    </row>
    <row r="11" spans="1:14">
      <c r="A11" s="49" t="s">
        <v>539</v>
      </c>
      <c r="B11" s="108">
        <v>3.1</v>
      </c>
      <c r="C11" s="41">
        <v>1</v>
      </c>
      <c r="D11" s="40"/>
      <c r="E11" s="39">
        <v>250</v>
      </c>
      <c r="F11" s="39"/>
      <c r="H11" s="42">
        <f t="shared" si="0"/>
        <v>7.0261333333333331</v>
      </c>
      <c r="I11" s="42">
        <f t="shared" si="1"/>
        <v>9.4826666666666668</v>
      </c>
      <c r="J11" s="42">
        <f t="shared" si="2"/>
        <v>11.786133333333336</v>
      </c>
      <c r="K11" s="42">
        <f t="shared" si="3"/>
        <v>14.130666666666668</v>
      </c>
      <c r="N11" s="45">
        <v>1.1200000000000001</v>
      </c>
    </row>
    <row r="12" spans="1:14">
      <c r="A12" s="49" t="s">
        <v>540</v>
      </c>
      <c r="B12" s="108">
        <v>3.71</v>
      </c>
      <c r="C12" s="41">
        <v>1</v>
      </c>
      <c r="D12" s="40"/>
      <c r="E12" s="39">
        <v>300</v>
      </c>
      <c r="F12" s="39"/>
      <c r="H12" s="42">
        <f t="shared" si="0"/>
        <v>8.4313599999999997</v>
      </c>
      <c r="I12" s="42">
        <f t="shared" si="1"/>
        <v>11.379200000000001</v>
      </c>
      <c r="J12" s="42">
        <f t="shared" si="2"/>
        <v>14.143360000000003</v>
      </c>
      <c r="K12" s="42">
        <f t="shared" si="3"/>
        <v>16.956800000000001</v>
      </c>
      <c r="N12" s="45">
        <v>1.1200000000000001</v>
      </c>
    </row>
    <row r="13" spans="1:14">
      <c r="A13" s="49" t="s">
        <v>1100</v>
      </c>
      <c r="B13" s="108">
        <v>4.0199999999999996</v>
      </c>
      <c r="C13" s="41">
        <v>1</v>
      </c>
      <c r="D13" s="40"/>
      <c r="E13" s="39">
        <v>330</v>
      </c>
      <c r="F13" s="39"/>
      <c r="H13" s="42">
        <f t="shared" si="0"/>
        <v>9.274496000000001</v>
      </c>
      <c r="I13" s="42">
        <f t="shared" si="1"/>
        <v>12.51712</v>
      </c>
      <c r="J13" s="42">
        <f t="shared" si="2"/>
        <v>15.557696000000004</v>
      </c>
      <c r="K13" s="42">
        <f t="shared" si="3"/>
        <v>18.652480000000001</v>
      </c>
      <c r="N13" s="45">
        <v>1.1200000000000001</v>
      </c>
    </row>
    <row r="14" spans="1:14">
      <c r="A14" s="49" t="s">
        <v>1101</v>
      </c>
      <c r="B14" s="108">
        <v>4.26</v>
      </c>
      <c r="C14" s="41">
        <v>1</v>
      </c>
      <c r="D14" s="40"/>
      <c r="E14" s="39">
        <v>350</v>
      </c>
      <c r="F14" s="39"/>
      <c r="H14" s="42">
        <f t="shared" si="0"/>
        <v>9.8365866666666673</v>
      </c>
      <c r="I14" s="42">
        <f t="shared" si="1"/>
        <v>13.275733333333333</v>
      </c>
      <c r="J14" s="42">
        <f t="shared" si="2"/>
        <v>16.500586666666671</v>
      </c>
      <c r="K14" s="42">
        <f t="shared" si="3"/>
        <v>19.782933333333336</v>
      </c>
      <c r="N14" s="45">
        <v>1.1200000000000001</v>
      </c>
    </row>
    <row r="15" spans="1:14">
      <c r="A15" s="49" t="s">
        <v>698</v>
      </c>
      <c r="B15" s="108">
        <v>4.3899999999999997</v>
      </c>
      <c r="C15" s="41">
        <v>1</v>
      </c>
      <c r="D15" s="40"/>
      <c r="E15" s="39">
        <v>360</v>
      </c>
      <c r="F15" s="39"/>
      <c r="H15" s="42">
        <f t="shared" si="0"/>
        <v>10.117632</v>
      </c>
      <c r="I15" s="42">
        <f t="shared" si="1"/>
        <v>13.65504</v>
      </c>
      <c r="J15" s="42">
        <f t="shared" si="2"/>
        <v>16.972032000000002</v>
      </c>
      <c r="K15" s="42">
        <f t="shared" si="3"/>
        <v>20.348160000000004</v>
      </c>
      <c r="N15" s="45">
        <v>1.1200000000000001</v>
      </c>
    </row>
    <row r="16" spans="1:14">
      <c r="A16" s="49" t="s">
        <v>541</v>
      </c>
      <c r="B16" s="108">
        <v>4.57</v>
      </c>
      <c r="C16" s="41">
        <v>1</v>
      </c>
      <c r="D16" s="40"/>
      <c r="E16" s="39">
        <v>375</v>
      </c>
      <c r="F16" s="39"/>
      <c r="H16" s="42">
        <f t="shared" si="0"/>
        <v>10.351000000000001</v>
      </c>
      <c r="I16" s="42">
        <f t="shared" si="1"/>
        <v>13.97</v>
      </c>
      <c r="J16" s="42">
        <f t="shared" si="2"/>
        <v>17.363500000000002</v>
      </c>
      <c r="K16" s="42">
        <f t="shared" si="3"/>
        <v>20.817500000000003</v>
      </c>
      <c r="N16" s="45">
        <v>1.1000000000000001</v>
      </c>
    </row>
    <row r="17" spans="1:14">
      <c r="A17" s="49" t="s">
        <v>542</v>
      </c>
      <c r="B17" s="108">
        <v>4.88</v>
      </c>
      <c r="C17" s="41">
        <v>1</v>
      </c>
      <c r="D17" s="40"/>
      <c r="E17" s="39">
        <v>400</v>
      </c>
      <c r="F17" s="39"/>
      <c r="H17" s="42">
        <f t="shared" si="0"/>
        <v>11.041066666666667</v>
      </c>
      <c r="I17" s="42">
        <f t="shared" si="1"/>
        <v>14.901333333333334</v>
      </c>
      <c r="J17" s="42">
        <f t="shared" si="2"/>
        <v>18.52106666666667</v>
      </c>
      <c r="K17" s="42">
        <f t="shared" si="3"/>
        <v>22.205333333333336</v>
      </c>
      <c r="N17" s="45">
        <v>1.1000000000000001</v>
      </c>
    </row>
    <row r="18" spans="1:14">
      <c r="A18" s="49" t="s">
        <v>543</v>
      </c>
      <c r="B18" s="108">
        <v>5.88</v>
      </c>
      <c r="C18" s="41">
        <v>1</v>
      </c>
      <c r="D18" s="40"/>
      <c r="E18" s="39">
        <v>500</v>
      </c>
      <c r="F18" s="39"/>
      <c r="H18" s="42">
        <f t="shared" si="0"/>
        <v>13.173999999999999</v>
      </c>
      <c r="I18" s="42">
        <f t="shared" si="1"/>
        <v>17.779999999999998</v>
      </c>
      <c r="J18" s="42">
        <f t="shared" si="2"/>
        <v>22.099000000000004</v>
      </c>
      <c r="K18" s="42">
        <f t="shared" si="3"/>
        <v>26.495000000000001</v>
      </c>
      <c r="N18" s="45">
        <v>1.05</v>
      </c>
    </row>
    <row r="19" spans="1:14">
      <c r="A19" s="49" t="s">
        <v>544</v>
      </c>
      <c r="B19" s="108">
        <v>6.8</v>
      </c>
      <c r="C19" s="41">
        <v>1</v>
      </c>
      <c r="D19" s="40"/>
      <c r="E19" s="39">
        <v>600</v>
      </c>
      <c r="F19" s="39"/>
      <c r="H19" s="42">
        <f t="shared" si="0"/>
        <v>15.055999999999999</v>
      </c>
      <c r="I19" s="42">
        <f t="shared" si="1"/>
        <v>20.319999999999997</v>
      </c>
      <c r="J19" s="42">
        <f t="shared" si="2"/>
        <v>25.256000000000004</v>
      </c>
      <c r="K19" s="42">
        <f t="shared" si="3"/>
        <v>30.28</v>
      </c>
      <c r="N19" s="45">
        <v>1</v>
      </c>
    </row>
    <row r="20" spans="1:14">
      <c r="A20" s="49" t="s">
        <v>545</v>
      </c>
      <c r="B20" s="108">
        <v>7.94</v>
      </c>
      <c r="C20" s="41">
        <v>1</v>
      </c>
      <c r="D20" s="40"/>
      <c r="E20" s="39">
        <v>700</v>
      </c>
      <c r="F20" s="39"/>
      <c r="H20" s="42">
        <f t="shared" si="0"/>
        <v>17.565333333333331</v>
      </c>
      <c r="I20" s="42">
        <f t="shared" si="1"/>
        <v>23.706666666666663</v>
      </c>
      <c r="J20" s="42">
        <f t="shared" si="2"/>
        <v>29.465333333333337</v>
      </c>
      <c r="K20" s="42">
        <f t="shared" si="3"/>
        <v>35.326666666666668</v>
      </c>
      <c r="N20" s="45">
        <v>1</v>
      </c>
    </row>
    <row r="21" spans="1:14">
      <c r="A21" s="49" t="s">
        <v>546</v>
      </c>
      <c r="B21" s="108">
        <v>8.5</v>
      </c>
      <c r="C21" s="41">
        <v>1</v>
      </c>
      <c r="D21" s="40"/>
      <c r="E21" s="39">
        <v>750</v>
      </c>
      <c r="F21" s="39"/>
      <c r="H21" s="60">
        <v>18.82</v>
      </c>
      <c r="I21" s="52">
        <v>25.4</v>
      </c>
      <c r="J21" s="52">
        <v>31.57</v>
      </c>
      <c r="K21" s="52">
        <v>37.85</v>
      </c>
      <c r="N21" s="45">
        <v>1</v>
      </c>
    </row>
    <row r="22" spans="1:14">
      <c r="A22" s="49" t="s">
        <v>547</v>
      </c>
      <c r="B22" s="108">
        <v>9.07</v>
      </c>
      <c r="C22" s="41">
        <v>1</v>
      </c>
      <c r="D22" s="40"/>
      <c r="E22" s="39">
        <v>800</v>
      </c>
      <c r="F22" s="39"/>
      <c r="H22" s="42">
        <f t="shared" ref="H22:H31" si="4">(($H$21/$E$21)*N22)*E22</f>
        <v>20.074666666666666</v>
      </c>
      <c r="I22" s="42">
        <f t="shared" ref="I22:I31" si="5">(($I$21/$E$21)*N22)*E22</f>
        <v>27.09333333333333</v>
      </c>
      <c r="J22" s="42">
        <f t="shared" ref="J22:J31" si="6">(($J$21/$E$21)*N22)*E22</f>
        <v>33.674666666666667</v>
      </c>
      <c r="K22" s="42">
        <f t="shared" ref="K22:K31" si="7">(($K$21/$E$21)*N22)*E22</f>
        <v>40.373333333333335</v>
      </c>
      <c r="N22" s="45">
        <v>1</v>
      </c>
    </row>
    <row r="23" spans="1:14">
      <c r="A23" s="49" t="s">
        <v>710</v>
      </c>
      <c r="B23" s="108">
        <v>10.15</v>
      </c>
      <c r="C23" s="41">
        <v>1</v>
      </c>
      <c r="D23" s="40"/>
      <c r="E23" s="39">
        <v>900</v>
      </c>
      <c r="F23" s="39"/>
      <c r="H23" s="42">
        <f t="shared" si="4"/>
        <v>22.584</v>
      </c>
      <c r="I23" s="42">
        <f t="shared" si="5"/>
        <v>30.479999999999997</v>
      </c>
      <c r="J23" s="42">
        <f t="shared" si="6"/>
        <v>37.884</v>
      </c>
      <c r="K23" s="42">
        <f t="shared" si="7"/>
        <v>45.42</v>
      </c>
      <c r="N23" s="45">
        <v>1</v>
      </c>
    </row>
    <row r="24" spans="1:14">
      <c r="A24" s="49" t="s">
        <v>625</v>
      </c>
      <c r="B24" s="108">
        <v>11.05</v>
      </c>
      <c r="C24" s="41">
        <v>1</v>
      </c>
      <c r="D24" s="40"/>
      <c r="E24" s="39">
        <v>1000</v>
      </c>
      <c r="F24" s="39"/>
      <c r="H24" s="42">
        <f t="shared" si="4"/>
        <v>24.34053333333333</v>
      </c>
      <c r="I24" s="42">
        <f t="shared" si="5"/>
        <v>32.850666666666662</v>
      </c>
      <c r="J24" s="42">
        <f t="shared" si="6"/>
        <v>40.830533333333335</v>
      </c>
      <c r="K24" s="42">
        <f t="shared" si="7"/>
        <v>48.952666666666666</v>
      </c>
      <c r="N24" s="45">
        <v>0.97</v>
      </c>
    </row>
    <row r="25" spans="1:14">
      <c r="A25" s="49" t="s">
        <v>864</v>
      </c>
      <c r="B25" s="108">
        <v>12.43</v>
      </c>
      <c r="C25" s="41">
        <v>1</v>
      </c>
      <c r="D25" s="40"/>
      <c r="E25" s="39">
        <v>1125</v>
      </c>
      <c r="F25" s="39"/>
      <c r="H25" s="42">
        <f t="shared" si="4"/>
        <v>27.383099999999995</v>
      </c>
      <c r="I25" s="42">
        <f t="shared" si="5"/>
        <v>36.956999999999994</v>
      </c>
      <c r="J25" s="42">
        <f t="shared" si="6"/>
        <v>45.934350000000002</v>
      </c>
      <c r="K25" s="42">
        <f t="shared" si="7"/>
        <v>55.071750000000002</v>
      </c>
      <c r="N25" s="45">
        <v>0.97</v>
      </c>
    </row>
    <row r="26" spans="1:14">
      <c r="A26" s="49" t="s">
        <v>548</v>
      </c>
      <c r="B26" s="108">
        <v>12.63</v>
      </c>
      <c r="C26" s="41">
        <v>1</v>
      </c>
      <c r="D26" s="40"/>
      <c r="E26" s="39">
        <v>1140</v>
      </c>
      <c r="F26" s="39"/>
      <c r="H26" s="42">
        <f t="shared" si="4"/>
        <v>27.748207999999998</v>
      </c>
      <c r="I26" s="42">
        <f t="shared" si="5"/>
        <v>37.449759999999991</v>
      </c>
      <c r="J26" s="42">
        <f t="shared" si="6"/>
        <v>46.546808000000006</v>
      </c>
      <c r="K26" s="42">
        <f t="shared" si="7"/>
        <v>55.806039999999996</v>
      </c>
      <c r="N26" s="45">
        <v>0.97</v>
      </c>
    </row>
    <row r="27" spans="1:14">
      <c r="A27" s="49" t="s">
        <v>1169</v>
      </c>
      <c r="B27" s="58"/>
      <c r="C27" s="41">
        <v>1</v>
      </c>
      <c r="D27" s="40"/>
      <c r="E27" s="39">
        <v>1500</v>
      </c>
      <c r="F27" s="39"/>
      <c r="H27" s="42">
        <f t="shared" si="4"/>
        <v>36.510799999999996</v>
      </c>
      <c r="I27" s="42">
        <f t="shared" si="5"/>
        <v>49.275999999999989</v>
      </c>
      <c r="J27" s="42">
        <f t="shared" si="6"/>
        <v>61.245800000000003</v>
      </c>
      <c r="K27" s="42">
        <f t="shared" si="7"/>
        <v>73.429000000000002</v>
      </c>
      <c r="N27" s="45">
        <v>0.97</v>
      </c>
    </row>
    <row r="28" spans="1:14">
      <c r="A28" s="49" t="s">
        <v>549</v>
      </c>
      <c r="B28" s="108">
        <v>19.09</v>
      </c>
      <c r="C28" s="41">
        <v>1</v>
      </c>
      <c r="D28" s="40"/>
      <c r="E28" s="39">
        <v>1750</v>
      </c>
      <c r="F28" s="39"/>
      <c r="H28" s="42">
        <f t="shared" si="4"/>
        <v>41.717666666666659</v>
      </c>
      <c r="I28" s="42">
        <f t="shared" si="5"/>
        <v>56.303333333333327</v>
      </c>
      <c r="J28" s="42">
        <f t="shared" si="6"/>
        <v>69.980166666666662</v>
      </c>
      <c r="K28" s="42">
        <f t="shared" si="7"/>
        <v>83.900833333333324</v>
      </c>
      <c r="N28" s="45">
        <v>0.95</v>
      </c>
    </row>
    <row r="29" spans="1:14">
      <c r="A29" s="49" t="s">
        <v>1773</v>
      </c>
      <c r="B29" s="58"/>
      <c r="C29" s="41">
        <v>1</v>
      </c>
      <c r="D29" s="40"/>
      <c r="E29" s="39">
        <v>2100</v>
      </c>
      <c r="F29" s="39"/>
      <c r="H29" s="42">
        <f t="shared" si="4"/>
        <v>50.061199999999992</v>
      </c>
      <c r="I29" s="42">
        <f t="shared" si="5"/>
        <v>67.563999999999993</v>
      </c>
      <c r="J29" s="42">
        <f t="shared" si="6"/>
        <v>83.976199999999992</v>
      </c>
      <c r="K29" s="42">
        <f t="shared" si="7"/>
        <v>100.681</v>
      </c>
      <c r="N29" s="45">
        <v>0.95</v>
      </c>
    </row>
    <row r="30" spans="1:14">
      <c r="A30" s="49" t="s">
        <v>550</v>
      </c>
      <c r="B30" s="108">
        <v>32.72</v>
      </c>
      <c r="C30" s="41">
        <v>1</v>
      </c>
      <c r="D30" s="40"/>
      <c r="E30" s="39">
        <v>3000</v>
      </c>
      <c r="F30" s="39"/>
      <c r="H30" s="42">
        <f t="shared" si="4"/>
        <v>71.515999999999991</v>
      </c>
      <c r="I30" s="42">
        <f t="shared" si="5"/>
        <v>96.52</v>
      </c>
      <c r="J30" s="42">
        <f t="shared" si="6"/>
        <v>119.96599999999999</v>
      </c>
      <c r="K30" s="42">
        <f t="shared" si="7"/>
        <v>143.82999999999998</v>
      </c>
      <c r="N30" s="45">
        <v>0.95</v>
      </c>
    </row>
    <row r="31" spans="1:14">
      <c r="A31" s="49" t="s">
        <v>1102</v>
      </c>
      <c r="B31" s="58"/>
      <c r="C31" s="41">
        <v>1</v>
      </c>
      <c r="D31" s="40"/>
      <c r="E31" s="39">
        <v>4500</v>
      </c>
      <c r="F31" s="39"/>
      <c r="H31" s="42">
        <f t="shared" si="4"/>
        <v>107.27399999999999</v>
      </c>
      <c r="I31" s="42">
        <f t="shared" si="5"/>
        <v>144.78</v>
      </c>
      <c r="J31" s="42">
        <f t="shared" si="6"/>
        <v>179.94899999999998</v>
      </c>
      <c r="K31" s="42">
        <f t="shared" si="7"/>
        <v>215.74499999999998</v>
      </c>
      <c r="N31" s="45">
        <v>0.95</v>
      </c>
    </row>
    <row r="32" spans="1:14">
      <c r="A32" s="49" t="s">
        <v>525</v>
      </c>
      <c r="B32" s="109">
        <v>0.39</v>
      </c>
      <c r="C32" s="41">
        <v>0.84</v>
      </c>
      <c r="D32" s="40"/>
      <c r="E32" s="39">
        <v>50</v>
      </c>
      <c r="F32" s="39"/>
      <c r="H32" s="42">
        <f t="shared" ref="H32:H44" si="8">(($H$45/$E$45)*N32)*E32</f>
        <v>0.97749333333333333</v>
      </c>
      <c r="I32" s="42">
        <f t="shared" ref="I32:I44" si="9">(($I$45/$E$45)*N32)*E32</f>
        <v>1.1312800000000001</v>
      </c>
      <c r="N32" s="45">
        <v>1.58</v>
      </c>
    </row>
    <row r="33" spans="1:14">
      <c r="A33" s="49" t="s">
        <v>526</v>
      </c>
      <c r="B33" s="109">
        <v>1.1200000000000001</v>
      </c>
      <c r="C33" s="41">
        <v>0.84</v>
      </c>
      <c r="D33" s="40"/>
      <c r="E33" s="39">
        <v>187</v>
      </c>
      <c r="F33" s="39"/>
      <c r="H33" s="42">
        <f t="shared" si="8"/>
        <v>2.6608853333333329</v>
      </c>
      <c r="I33" s="42">
        <f t="shared" si="9"/>
        <v>3.0795159999999999</v>
      </c>
      <c r="N33" s="45">
        <v>1.1499999999999999</v>
      </c>
    </row>
    <row r="34" spans="1:14">
      <c r="A34" s="49" t="s">
        <v>527</v>
      </c>
      <c r="B34" s="109">
        <v>1.2</v>
      </c>
      <c r="C34" s="41">
        <v>0.84</v>
      </c>
      <c r="D34" s="40"/>
      <c r="E34" s="39">
        <v>200</v>
      </c>
      <c r="F34" s="39"/>
      <c r="H34" s="42">
        <f t="shared" si="8"/>
        <v>2.8458666666666659</v>
      </c>
      <c r="I34" s="42">
        <f t="shared" si="9"/>
        <v>3.2936000000000001</v>
      </c>
      <c r="N34" s="45">
        <v>1.1499999999999999</v>
      </c>
    </row>
    <row r="35" spans="1:14">
      <c r="A35" s="49" t="s">
        <v>528</v>
      </c>
      <c r="B35" s="109">
        <v>1.5</v>
      </c>
      <c r="C35" s="41">
        <v>0.84</v>
      </c>
      <c r="D35" s="40"/>
      <c r="E35" s="39">
        <v>250</v>
      </c>
      <c r="F35" s="39"/>
      <c r="H35" s="42">
        <f t="shared" si="8"/>
        <v>3.5573333333333323</v>
      </c>
      <c r="I35" s="42">
        <f t="shared" si="9"/>
        <v>4.117</v>
      </c>
      <c r="N35" s="45">
        <v>1.1499999999999999</v>
      </c>
    </row>
    <row r="36" spans="1:14">
      <c r="A36" s="49" t="s">
        <v>529</v>
      </c>
      <c r="B36" s="109">
        <v>1.75</v>
      </c>
      <c r="C36" s="41">
        <v>0.84</v>
      </c>
      <c r="D36" s="40"/>
      <c r="E36" s="39">
        <v>300</v>
      </c>
      <c r="F36" s="39"/>
      <c r="H36" s="42">
        <f t="shared" si="8"/>
        <v>4.1203199999999995</v>
      </c>
      <c r="I36" s="42">
        <f t="shared" si="9"/>
        <v>4.7685600000000008</v>
      </c>
      <c r="N36" s="45">
        <v>1.1100000000000001</v>
      </c>
    </row>
    <row r="37" spans="1:14">
      <c r="A37" s="49" t="s">
        <v>1103</v>
      </c>
      <c r="B37" s="109">
        <v>2.0099999999999998</v>
      </c>
      <c r="C37" s="41">
        <v>0.84</v>
      </c>
      <c r="D37" s="40"/>
      <c r="E37" s="39">
        <v>350</v>
      </c>
      <c r="F37" s="39"/>
      <c r="H37" s="42">
        <f t="shared" si="8"/>
        <v>4.7637333333333336</v>
      </c>
      <c r="I37" s="42">
        <f t="shared" si="9"/>
        <v>5.5132000000000003</v>
      </c>
      <c r="N37" s="45">
        <v>1.1000000000000001</v>
      </c>
    </row>
    <row r="38" spans="1:14">
      <c r="A38" s="49" t="s">
        <v>530</v>
      </c>
      <c r="B38" s="109">
        <v>2.17</v>
      </c>
      <c r="C38" s="41">
        <v>0.84</v>
      </c>
      <c r="D38" s="40"/>
      <c r="E38" s="39">
        <v>375</v>
      </c>
      <c r="F38" s="39"/>
      <c r="H38" s="42">
        <f t="shared" si="8"/>
        <v>5.1040000000000001</v>
      </c>
      <c r="I38" s="42">
        <f t="shared" si="9"/>
        <v>5.9070000000000009</v>
      </c>
      <c r="N38" s="45">
        <v>1.1000000000000001</v>
      </c>
    </row>
    <row r="39" spans="1:14">
      <c r="A39" s="49" t="s">
        <v>531</v>
      </c>
      <c r="B39" s="109">
        <v>2.79</v>
      </c>
      <c r="C39" s="41">
        <v>0.84</v>
      </c>
      <c r="D39" s="40"/>
      <c r="E39" s="39">
        <v>500</v>
      </c>
      <c r="F39" s="39"/>
      <c r="H39" s="42">
        <f t="shared" si="8"/>
        <v>6.4959999999999996</v>
      </c>
      <c r="I39" s="42">
        <f t="shared" si="9"/>
        <v>7.5180000000000016</v>
      </c>
      <c r="N39" s="45">
        <v>1.05</v>
      </c>
    </row>
    <row r="40" spans="1:14">
      <c r="A40" s="49" t="s">
        <v>532</v>
      </c>
      <c r="B40" s="109">
        <v>3.34</v>
      </c>
      <c r="C40" s="41">
        <v>0.84</v>
      </c>
      <c r="D40" s="40"/>
      <c r="E40" s="39">
        <v>600</v>
      </c>
      <c r="F40" s="39"/>
      <c r="H40" s="42">
        <f t="shared" si="8"/>
        <v>7.6095999999999977</v>
      </c>
      <c r="I40" s="42">
        <f t="shared" si="9"/>
        <v>8.8068000000000008</v>
      </c>
      <c r="N40" s="45">
        <v>1.0249999999999999</v>
      </c>
    </row>
    <row r="41" spans="1:14">
      <c r="A41" s="49" t="s">
        <v>533</v>
      </c>
      <c r="B41" s="109">
        <v>3.66</v>
      </c>
      <c r="C41" s="41">
        <v>0.84</v>
      </c>
      <c r="D41" s="40"/>
      <c r="E41" s="39">
        <v>650</v>
      </c>
      <c r="F41" s="39"/>
      <c r="H41" s="42">
        <f t="shared" si="8"/>
        <v>8.2437333333333314</v>
      </c>
      <c r="I41" s="42">
        <f t="shared" si="9"/>
        <v>9.5406999999999993</v>
      </c>
      <c r="N41" s="45">
        <v>1.0249999999999999</v>
      </c>
    </row>
    <row r="42" spans="1:14">
      <c r="A42" s="49" t="s">
        <v>534</v>
      </c>
      <c r="B42" s="109">
        <v>3.76</v>
      </c>
      <c r="C42" s="41">
        <v>0.84</v>
      </c>
      <c r="D42" s="40"/>
      <c r="E42" s="39">
        <v>700</v>
      </c>
      <c r="F42" s="39"/>
      <c r="H42" s="42">
        <f t="shared" si="8"/>
        <v>8.6613333333333316</v>
      </c>
      <c r="I42" s="42">
        <f t="shared" si="9"/>
        <v>10.024000000000001</v>
      </c>
      <c r="N42" s="45">
        <v>1</v>
      </c>
    </row>
    <row r="43" spans="1:14">
      <c r="A43" s="49" t="s">
        <v>535</v>
      </c>
      <c r="B43" s="109">
        <v>3.87</v>
      </c>
      <c r="C43" s="41">
        <v>0.84</v>
      </c>
      <c r="D43" s="40"/>
      <c r="E43" s="39">
        <v>720</v>
      </c>
      <c r="F43" s="39"/>
      <c r="H43" s="42">
        <f t="shared" si="8"/>
        <v>8.9087999999999994</v>
      </c>
      <c r="I43" s="42">
        <f t="shared" si="9"/>
        <v>10.310400000000001</v>
      </c>
      <c r="N43" s="45">
        <v>1</v>
      </c>
    </row>
    <row r="44" spans="1:14">
      <c r="A44" s="49" t="s">
        <v>524</v>
      </c>
      <c r="B44" s="109">
        <v>4.0199999999999996</v>
      </c>
      <c r="C44" s="41">
        <v>0.84</v>
      </c>
      <c r="D44" s="40"/>
      <c r="E44" s="39">
        <v>748</v>
      </c>
      <c r="F44" s="39"/>
      <c r="H44" s="42">
        <f t="shared" si="8"/>
        <v>9.2552533333333322</v>
      </c>
      <c r="I44" s="42">
        <f t="shared" si="9"/>
        <v>10.711360000000001</v>
      </c>
      <c r="N44" s="45">
        <v>1</v>
      </c>
    </row>
    <row r="45" spans="1:14">
      <c r="A45" s="39" t="s">
        <v>471</v>
      </c>
      <c r="B45" s="109">
        <v>4.03</v>
      </c>
      <c r="C45" s="41">
        <v>0.84</v>
      </c>
      <c r="D45" s="40"/>
      <c r="E45" s="39">
        <v>750</v>
      </c>
      <c r="F45" s="39"/>
      <c r="H45" s="60">
        <v>9.2799999999999994</v>
      </c>
      <c r="I45" s="52">
        <v>10.74</v>
      </c>
      <c r="N45" s="45">
        <v>1</v>
      </c>
    </row>
    <row r="46" spans="1:14">
      <c r="A46" s="49" t="s">
        <v>1203</v>
      </c>
      <c r="B46" s="109">
        <v>4.18</v>
      </c>
      <c r="C46" s="41">
        <v>0.84</v>
      </c>
      <c r="D46" s="40"/>
      <c r="E46" s="39">
        <v>800</v>
      </c>
      <c r="F46" s="39"/>
      <c r="H46" s="42">
        <f>(($H$45/$E$45)*N47)*E46</f>
        <v>9.6017066666666651</v>
      </c>
      <c r="I46" s="42">
        <f>(($I$45/$E$45)*N47)*E46</f>
        <v>11.11232</v>
      </c>
      <c r="N46" s="45">
        <v>0.97</v>
      </c>
    </row>
    <row r="47" spans="1:14">
      <c r="A47" s="49" t="s">
        <v>509</v>
      </c>
      <c r="B47" s="109">
        <v>5.25</v>
      </c>
      <c r="C47" s="41">
        <v>0.84</v>
      </c>
      <c r="D47" s="40"/>
      <c r="E47" s="39">
        <v>1000</v>
      </c>
      <c r="F47" s="39"/>
      <c r="H47" s="42">
        <f>(($H$45/$E$45)*N48)*E47</f>
        <v>12.002133333333331</v>
      </c>
      <c r="I47" s="42">
        <f>(($I$45/$E$45)*N48)*E47</f>
        <v>13.890400000000001</v>
      </c>
      <c r="N47" s="45">
        <v>0.97</v>
      </c>
    </row>
    <row r="48" spans="1:14">
      <c r="A48" s="49" t="s">
        <v>510</v>
      </c>
      <c r="B48" s="109">
        <v>5.99</v>
      </c>
      <c r="C48" s="41">
        <v>0.84</v>
      </c>
      <c r="D48" s="40"/>
      <c r="E48" s="39">
        <v>1140</v>
      </c>
      <c r="F48" s="39"/>
      <c r="H48" s="42">
        <f>(($H$45/$E$45)*N48)*E48</f>
        <v>13.682431999999999</v>
      </c>
      <c r="I48" s="42">
        <f t="shared" ref="I48:I90" si="10">(($I$45/$E$45)*N48)*E48</f>
        <v>15.835056000000002</v>
      </c>
      <c r="N48" s="45">
        <v>0.97</v>
      </c>
    </row>
    <row r="49" spans="1:14">
      <c r="A49" s="49" t="s">
        <v>511</v>
      </c>
      <c r="B49" s="109">
        <v>7.75</v>
      </c>
      <c r="C49" s="41">
        <v>0.84</v>
      </c>
      <c r="D49" s="40"/>
      <c r="E49" s="39">
        <v>1500</v>
      </c>
      <c r="F49" s="39"/>
      <c r="H49" s="42">
        <f t="shared" ref="H49:H90" si="11">(($H$45/$E$45)*N49)*E49</f>
        <v>17.631999999999998</v>
      </c>
      <c r="I49" s="42">
        <f t="shared" si="10"/>
        <v>20.405999999999999</v>
      </c>
      <c r="N49" s="45">
        <v>0.95</v>
      </c>
    </row>
    <row r="50" spans="1:14">
      <c r="A50" s="49" t="s">
        <v>512</v>
      </c>
      <c r="B50" s="109">
        <v>10.18</v>
      </c>
      <c r="C50" s="41">
        <v>0.84</v>
      </c>
      <c r="D50" s="40"/>
      <c r="E50" s="39">
        <v>2000</v>
      </c>
      <c r="F50" s="39"/>
      <c r="H50" s="42">
        <f t="shared" si="11"/>
        <v>23.014399999999998</v>
      </c>
      <c r="I50" s="42">
        <f t="shared" si="10"/>
        <v>26.635200000000005</v>
      </c>
      <c r="N50" s="45">
        <v>0.93</v>
      </c>
    </row>
    <row r="51" spans="1:14">
      <c r="A51" s="49" t="s">
        <v>513</v>
      </c>
      <c r="B51" s="109">
        <v>11.45</v>
      </c>
      <c r="C51" s="41">
        <v>0.84</v>
      </c>
      <c r="D51" s="40"/>
      <c r="E51" s="39">
        <v>2250</v>
      </c>
      <c r="F51" s="39"/>
      <c r="H51" s="42">
        <f t="shared" si="11"/>
        <v>25.891199999999998</v>
      </c>
      <c r="I51" s="42">
        <f t="shared" si="10"/>
        <v>29.964600000000004</v>
      </c>
      <c r="N51" s="45">
        <v>0.93</v>
      </c>
    </row>
    <row r="52" spans="1:14">
      <c r="A52" s="49" t="s">
        <v>514</v>
      </c>
      <c r="B52" s="109">
        <v>14.9</v>
      </c>
      <c r="C52" s="41">
        <v>0.84</v>
      </c>
      <c r="D52" s="40"/>
      <c r="E52" s="39">
        <v>3000</v>
      </c>
      <c r="F52" s="39"/>
      <c r="H52" s="42">
        <f t="shared" si="11"/>
        <v>33.407999999999994</v>
      </c>
      <c r="I52" s="42">
        <f t="shared" si="10"/>
        <v>38.664000000000009</v>
      </c>
      <c r="N52" s="45">
        <v>0.9</v>
      </c>
    </row>
    <row r="53" spans="1:14">
      <c r="A53" s="49" t="s">
        <v>515</v>
      </c>
      <c r="B53" s="109">
        <v>19.87</v>
      </c>
      <c r="C53" s="41">
        <v>0.84</v>
      </c>
      <c r="D53" s="40"/>
      <c r="E53" s="39">
        <v>4000</v>
      </c>
      <c r="F53" s="39"/>
      <c r="H53" s="42">
        <f t="shared" si="11"/>
        <v>44.54399999999999</v>
      </c>
      <c r="I53" s="42">
        <f t="shared" si="10"/>
        <v>51.552000000000007</v>
      </c>
      <c r="N53" s="45">
        <v>0.9</v>
      </c>
    </row>
    <row r="54" spans="1:14">
      <c r="A54" s="49" t="s">
        <v>516</v>
      </c>
      <c r="B54" s="109">
        <v>22.35</v>
      </c>
      <c r="C54" s="41">
        <v>0.84</v>
      </c>
      <c r="D54" s="40"/>
      <c r="E54" s="39">
        <v>4500</v>
      </c>
      <c r="F54" s="39"/>
      <c r="H54" s="42">
        <f t="shared" si="11"/>
        <v>50.111999999999995</v>
      </c>
      <c r="I54" s="42">
        <f t="shared" si="10"/>
        <v>57.996000000000009</v>
      </c>
      <c r="N54" s="45">
        <v>0.9</v>
      </c>
    </row>
    <row r="55" spans="1:14">
      <c r="A55" s="49" t="s">
        <v>517</v>
      </c>
      <c r="B55" s="109">
        <v>24.84</v>
      </c>
      <c r="C55" s="41">
        <v>0.84</v>
      </c>
      <c r="D55" s="40"/>
      <c r="E55" s="39">
        <v>5000</v>
      </c>
      <c r="F55" s="39"/>
      <c r="H55" s="42">
        <f t="shared" si="11"/>
        <v>55.679999999999993</v>
      </c>
      <c r="I55" s="42">
        <f t="shared" si="10"/>
        <v>64.440000000000012</v>
      </c>
      <c r="N55" s="45">
        <v>0.9</v>
      </c>
    </row>
    <row r="56" spans="1:14">
      <c r="A56" s="49" t="s">
        <v>697</v>
      </c>
      <c r="B56" s="109">
        <v>25.95</v>
      </c>
      <c r="C56" s="41">
        <v>0.84</v>
      </c>
      <c r="D56" s="40"/>
      <c r="E56" s="39">
        <v>5250</v>
      </c>
      <c r="F56" s="39"/>
      <c r="H56" s="42">
        <f t="shared" si="11"/>
        <v>58.463999999999992</v>
      </c>
      <c r="I56" s="42">
        <f t="shared" si="10"/>
        <v>67.662000000000006</v>
      </c>
      <c r="N56" s="45">
        <v>0.9</v>
      </c>
    </row>
    <row r="57" spans="1:14">
      <c r="A57" s="49" t="s">
        <v>518</v>
      </c>
      <c r="B57" s="109">
        <v>29.8</v>
      </c>
      <c r="C57" s="41">
        <v>0.84</v>
      </c>
      <c r="D57" s="40"/>
      <c r="E57" s="39">
        <v>6000</v>
      </c>
      <c r="F57" s="39"/>
      <c r="H57" s="42">
        <f t="shared" si="11"/>
        <v>66.815999999999988</v>
      </c>
      <c r="I57" s="42">
        <f t="shared" si="10"/>
        <v>77.328000000000017</v>
      </c>
      <c r="N57" s="45">
        <v>0.9</v>
      </c>
    </row>
    <row r="58" spans="1:14">
      <c r="A58" s="49" t="s">
        <v>519</v>
      </c>
      <c r="B58" s="109">
        <v>33.36</v>
      </c>
      <c r="C58" s="41">
        <v>0.84</v>
      </c>
      <c r="D58" s="40"/>
      <c r="E58" s="39">
        <v>6750</v>
      </c>
      <c r="F58" s="39"/>
      <c r="H58" s="42">
        <f t="shared" si="11"/>
        <v>75.167999999999992</v>
      </c>
      <c r="I58" s="42">
        <f t="shared" si="10"/>
        <v>86.994000000000014</v>
      </c>
      <c r="N58" s="45">
        <v>0.9</v>
      </c>
    </row>
    <row r="59" spans="1:14">
      <c r="A59" s="49" t="s">
        <v>520</v>
      </c>
      <c r="B59" s="109">
        <v>44.7</v>
      </c>
      <c r="C59" s="41">
        <v>0.84</v>
      </c>
      <c r="D59" s="40"/>
      <c r="E59" s="39">
        <v>9000</v>
      </c>
      <c r="F59" s="39"/>
      <c r="H59" s="42">
        <f t="shared" si="11"/>
        <v>100.22399999999999</v>
      </c>
      <c r="I59" s="42">
        <f t="shared" si="10"/>
        <v>115.99200000000002</v>
      </c>
      <c r="N59" s="45">
        <v>0.9</v>
      </c>
    </row>
    <row r="60" spans="1:14">
      <c r="A60" s="49" t="s">
        <v>521</v>
      </c>
      <c r="B60" s="109">
        <v>79.47</v>
      </c>
      <c r="C60" s="41">
        <v>0.84</v>
      </c>
      <c r="D60" s="40"/>
      <c r="E60" s="39">
        <v>16000</v>
      </c>
      <c r="F60" s="39"/>
      <c r="H60" s="42">
        <f t="shared" si="11"/>
        <v>178.17599999999996</v>
      </c>
      <c r="I60" s="42">
        <f t="shared" si="10"/>
        <v>206.20800000000003</v>
      </c>
      <c r="N60" s="45">
        <v>0.9</v>
      </c>
    </row>
    <row r="61" spans="1:14">
      <c r="A61" s="49" t="s">
        <v>522</v>
      </c>
      <c r="B61" s="109">
        <v>88.97</v>
      </c>
      <c r="C61" s="41">
        <v>0.84</v>
      </c>
      <c r="D61" s="40"/>
      <c r="E61" s="39">
        <v>18000</v>
      </c>
      <c r="F61" s="39"/>
      <c r="H61" s="42">
        <f t="shared" si="11"/>
        <v>200.44799999999998</v>
      </c>
      <c r="I61" s="42">
        <f t="shared" si="10"/>
        <v>231.98400000000004</v>
      </c>
      <c r="N61" s="45">
        <v>0.9</v>
      </c>
    </row>
    <row r="62" spans="1:14">
      <c r="A62" s="49" t="s">
        <v>523</v>
      </c>
      <c r="B62" s="109">
        <v>99.34</v>
      </c>
      <c r="C62" s="41">
        <v>0.84</v>
      </c>
      <c r="D62" s="40"/>
      <c r="E62" s="39">
        <v>20000</v>
      </c>
      <c r="F62" s="39"/>
      <c r="H62" s="42">
        <f t="shared" si="11"/>
        <v>222.71999999999997</v>
      </c>
      <c r="I62" s="42">
        <f t="shared" si="10"/>
        <v>257.76000000000005</v>
      </c>
      <c r="N62" s="45">
        <v>0.9</v>
      </c>
    </row>
    <row r="63" spans="1:14">
      <c r="A63" s="49" t="s">
        <v>628</v>
      </c>
      <c r="B63" s="109">
        <v>0.39</v>
      </c>
      <c r="C63" s="41">
        <v>0.84</v>
      </c>
      <c r="D63" s="40"/>
      <c r="E63" s="39">
        <v>50</v>
      </c>
      <c r="F63" s="39"/>
      <c r="H63" s="42">
        <f t="shared" si="11"/>
        <v>0.97749333333333333</v>
      </c>
      <c r="I63" s="42">
        <f t="shared" si="10"/>
        <v>1.1312800000000001</v>
      </c>
      <c r="N63" s="45">
        <v>1.58</v>
      </c>
    </row>
    <row r="64" spans="1:14">
      <c r="A64" s="49" t="s">
        <v>627</v>
      </c>
      <c r="B64" s="109">
        <v>1.1200000000000001</v>
      </c>
      <c r="C64" s="41">
        <v>0.84</v>
      </c>
      <c r="D64" s="40"/>
      <c r="E64" s="39">
        <v>187</v>
      </c>
      <c r="F64" s="39"/>
      <c r="H64" s="42">
        <f t="shared" si="11"/>
        <v>2.6608853333333329</v>
      </c>
      <c r="I64" s="42">
        <f t="shared" si="10"/>
        <v>3.0795159999999999</v>
      </c>
      <c r="N64" s="45">
        <v>1.1499999999999999</v>
      </c>
    </row>
    <row r="65" spans="1:14">
      <c r="A65" s="49" t="s">
        <v>629</v>
      </c>
      <c r="B65" s="109">
        <v>1.2</v>
      </c>
      <c r="C65" s="41">
        <v>0.84</v>
      </c>
      <c r="D65" s="40"/>
      <c r="E65" s="39">
        <v>200</v>
      </c>
      <c r="F65" s="39"/>
      <c r="H65" s="42">
        <f t="shared" si="11"/>
        <v>2.8458666666666659</v>
      </c>
      <c r="I65" s="42">
        <f t="shared" si="10"/>
        <v>3.2936000000000001</v>
      </c>
      <c r="N65" s="45">
        <v>1.1499999999999999</v>
      </c>
    </row>
    <row r="66" spans="1:14">
      <c r="A66" s="49" t="s">
        <v>630</v>
      </c>
      <c r="B66" s="109">
        <v>1.5</v>
      </c>
      <c r="C66" s="41">
        <v>0.84</v>
      </c>
      <c r="D66" s="40"/>
      <c r="E66" s="39">
        <v>250</v>
      </c>
      <c r="F66" s="39"/>
      <c r="H66" s="42">
        <f t="shared" si="11"/>
        <v>3.5573333333333323</v>
      </c>
      <c r="I66" s="42">
        <f t="shared" si="10"/>
        <v>4.117</v>
      </c>
      <c r="N66" s="45">
        <v>1.1499999999999999</v>
      </c>
    </row>
    <row r="67" spans="1:14">
      <c r="A67" s="49" t="s">
        <v>631</v>
      </c>
      <c r="B67" s="109">
        <v>1.75</v>
      </c>
      <c r="C67" s="41">
        <v>0.84</v>
      </c>
      <c r="D67" s="40"/>
      <c r="E67" s="39">
        <v>300</v>
      </c>
      <c r="F67" s="39"/>
      <c r="H67" s="42">
        <f t="shared" si="11"/>
        <v>4.1203199999999995</v>
      </c>
      <c r="I67" s="42">
        <f t="shared" si="10"/>
        <v>4.7685600000000008</v>
      </c>
      <c r="N67" s="45">
        <v>1.1100000000000001</v>
      </c>
    </row>
    <row r="68" spans="1:14">
      <c r="A68" s="49" t="s">
        <v>632</v>
      </c>
      <c r="B68" s="109">
        <v>2.17</v>
      </c>
      <c r="C68" s="41">
        <v>0.84</v>
      </c>
      <c r="D68" s="40"/>
      <c r="E68" s="39">
        <v>375</v>
      </c>
      <c r="F68" s="39"/>
      <c r="H68" s="42">
        <f t="shared" si="11"/>
        <v>5.1040000000000001</v>
      </c>
      <c r="I68" s="42">
        <f t="shared" si="10"/>
        <v>5.9070000000000009</v>
      </c>
      <c r="N68" s="45">
        <v>1.1000000000000001</v>
      </c>
    </row>
    <row r="69" spans="1:14">
      <c r="A69" s="49" t="s">
        <v>633</v>
      </c>
      <c r="B69" s="109">
        <v>2.79</v>
      </c>
      <c r="C69" s="41">
        <v>0.84</v>
      </c>
      <c r="D69" s="40"/>
      <c r="E69" s="39">
        <v>500</v>
      </c>
      <c r="F69" s="39"/>
      <c r="H69" s="42">
        <f t="shared" si="11"/>
        <v>6.4959999999999996</v>
      </c>
      <c r="I69" s="42">
        <f t="shared" si="10"/>
        <v>7.5180000000000016</v>
      </c>
      <c r="N69" s="45">
        <v>1.05</v>
      </c>
    </row>
    <row r="70" spans="1:14">
      <c r="A70" s="49" t="s">
        <v>634</v>
      </c>
      <c r="B70" s="109">
        <v>3.34</v>
      </c>
      <c r="C70" s="41">
        <v>0.84</v>
      </c>
      <c r="D70" s="40"/>
      <c r="E70" s="39">
        <v>600</v>
      </c>
      <c r="F70" s="39"/>
      <c r="H70" s="42">
        <f t="shared" si="11"/>
        <v>7.6095999999999977</v>
      </c>
      <c r="I70" s="42">
        <f t="shared" si="10"/>
        <v>8.8068000000000008</v>
      </c>
      <c r="N70" s="45">
        <v>1.0249999999999999</v>
      </c>
    </row>
    <row r="71" spans="1:14">
      <c r="A71" s="49" t="s">
        <v>635</v>
      </c>
      <c r="B71" s="109">
        <v>3.66</v>
      </c>
      <c r="C71" s="41">
        <v>0.84</v>
      </c>
      <c r="D71" s="40"/>
      <c r="E71" s="39">
        <v>650</v>
      </c>
      <c r="F71" s="39"/>
      <c r="H71" s="42">
        <f t="shared" si="11"/>
        <v>8.2437333333333314</v>
      </c>
      <c r="I71" s="42">
        <f t="shared" si="10"/>
        <v>9.5406999999999993</v>
      </c>
      <c r="N71" s="45">
        <v>1.0249999999999999</v>
      </c>
    </row>
    <row r="72" spans="1:14">
      <c r="A72" s="49" t="s">
        <v>636</v>
      </c>
      <c r="B72" s="109">
        <v>3.76</v>
      </c>
      <c r="C72" s="41">
        <v>0.84</v>
      </c>
      <c r="D72" s="40"/>
      <c r="E72" s="39">
        <v>700</v>
      </c>
      <c r="F72" s="39"/>
      <c r="H72" s="42">
        <f t="shared" si="11"/>
        <v>8.6613333333333316</v>
      </c>
      <c r="I72" s="42">
        <f t="shared" si="10"/>
        <v>10.024000000000001</v>
      </c>
      <c r="N72" s="45">
        <v>1</v>
      </c>
    </row>
    <row r="73" spans="1:14">
      <c r="A73" s="49" t="s">
        <v>637</v>
      </c>
      <c r="B73" s="109">
        <v>3.87</v>
      </c>
      <c r="C73" s="41">
        <v>0.84</v>
      </c>
      <c r="D73" s="40"/>
      <c r="E73" s="39">
        <v>720</v>
      </c>
      <c r="F73" s="39"/>
      <c r="H73" s="42">
        <f t="shared" si="11"/>
        <v>8.9087999999999994</v>
      </c>
      <c r="I73" s="42">
        <f t="shared" si="10"/>
        <v>10.310400000000001</v>
      </c>
      <c r="N73" s="45">
        <v>1</v>
      </c>
    </row>
    <row r="74" spans="1:14">
      <c r="A74" s="49" t="s">
        <v>638</v>
      </c>
      <c r="B74" s="109">
        <v>4.0199999999999996</v>
      </c>
      <c r="C74" s="41">
        <v>0.84</v>
      </c>
      <c r="D74" s="40"/>
      <c r="E74" s="39">
        <v>748</v>
      </c>
      <c r="F74" s="39"/>
      <c r="H74" s="42">
        <f t="shared" si="11"/>
        <v>9.2552533333333322</v>
      </c>
      <c r="I74" s="42">
        <f t="shared" si="10"/>
        <v>10.711360000000001</v>
      </c>
      <c r="N74" s="45">
        <v>1</v>
      </c>
    </row>
    <row r="75" spans="1:14">
      <c r="A75" s="39" t="s">
        <v>639</v>
      </c>
      <c r="B75" s="109">
        <v>4.03</v>
      </c>
      <c r="C75" s="41">
        <v>0.84</v>
      </c>
      <c r="D75" s="40"/>
      <c r="E75" s="39">
        <v>750</v>
      </c>
      <c r="F75" s="39"/>
      <c r="H75" s="42">
        <f t="shared" si="11"/>
        <v>9.2799999999999994</v>
      </c>
      <c r="I75" s="42">
        <f t="shared" si="10"/>
        <v>10.74</v>
      </c>
      <c r="N75" s="45">
        <v>1</v>
      </c>
    </row>
    <row r="76" spans="1:14">
      <c r="A76" s="49" t="s">
        <v>640</v>
      </c>
      <c r="B76" s="109">
        <v>5.25</v>
      </c>
      <c r="C76" s="41">
        <v>0.84</v>
      </c>
      <c r="D76" s="40"/>
      <c r="E76" s="39">
        <v>1000</v>
      </c>
      <c r="F76" s="39"/>
      <c r="H76" s="42">
        <f t="shared" si="11"/>
        <v>12.002133333333331</v>
      </c>
      <c r="I76" s="42">
        <f t="shared" si="10"/>
        <v>13.890400000000001</v>
      </c>
      <c r="N76" s="45">
        <v>0.97</v>
      </c>
    </row>
    <row r="77" spans="1:14">
      <c r="A77" s="49" t="s">
        <v>641</v>
      </c>
      <c r="B77" s="109">
        <v>5.99</v>
      </c>
      <c r="C77" s="41">
        <v>0.84</v>
      </c>
      <c r="D77" s="40"/>
      <c r="E77" s="39">
        <v>1140</v>
      </c>
      <c r="F77" s="39"/>
      <c r="H77" s="42">
        <f t="shared" si="11"/>
        <v>13.682431999999999</v>
      </c>
      <c r="I77" s="42">
        <f t="shared" si="10"/>
        <v>15.835056000000002</v>
      </c>
      <c r="N77" s="45">
        <v>0.97</v>
      </c>
    </row>
    <row r="78" spans="1:14">
      <c r="A78" s="49" t="s">
        <v>642</v>
      </c>
      <c r="B78" s="109">
        <v>7.75</v>
      </c>
      <c r="C78" s="41">
        <v>0.84</v>
      </c>
      <c r="D78" s="40"/>
      <c r="E78" s="39">
        <v>1500</v>
      </c>
      <c r="F78" s="39"/>
      <c r="H78" s="42">
        <f t="shared" si="11"/>
        <v>17.631999999999998</v>
      </c>
      <c r="I78" s="42">
        <f t="shared" si="10"/>
        <v>20.405999999999999</v>
      </c>
      <c r="N78" s="45">
        <v>0.95</v>
      </c>
    </row>
    <row r="79" spans="1:14">
      <c r="A79" s="49" t="s">
        <v>643</v>
      </c>
      <c r="B79" s="109">
        <v>10.18</v>
      </c>
      <c r="C79" s="41">
        <v>0.84</v>
      </c>
      <c r="D79" s="40"/>
      <c r="E79" s="39">
        <v>2000</v>
      </c>
      <c r="F79" s="39"/>
      <c r="H79" s="42">
        <f t="shared" si="11"/>
        <v>23.014399999999998</v>
      </c>
      <c r="I79" s="42">
        <f t="shared" si="10"/>
        <v>26.635200000000005</v>
      </c>
      <c r="N79" s="45">
        <v>0.93</v>
      </c>
    </row>
    <row r="80" spans="1:14">
      <c r="A80" s="49" t="s">
        <v>644</v>
      </c>
      <c r="B80" s="109">
        <v>11.45</v>
      </c>
      <c r="C80" s="41">
        <v>0.84</v>
      </c>
      <c r="D80" s="40"/>
      <c r="E80" s="39">
        <v>2250</v>
      </c>
      <c r="F80" s="39"/>
      <c r="H80" s="42">
        <f t="shared" si="11"/>
        <v>25.891199999999998</v>
      </c>
      <c r="I80" s="42">
        <f t="shared" si="10"/>
        <v>29.964600000000004</v>
      </c>
      <c r="N80" s="45">
        <v>0.93</v>
      </c>
    </row>
    <row r="81" spans="1:14">
      <c r="A81" s="49" t="s">
        <v>645</v>
      </c>
      <c r="B81" s="109">
        <v>14.9</v>
      </c>
      <c r="C81" s="41">
        <v>0.84</v>
      </c>
      <c r="D81" s="40"/>
      <c r="E81" s="39">
        <v>3000</v>
      </c>
      <c r="F81" s="39"/>
      <c r="H81" s="42">
        <f t="shared" si="11"/>
        <v>33.407999999999994</v>
      </c>
      <c r="I81" s="42">
        <f t="shared" si="10"/>
        <v>38.664000000000009</v>
      </c>
      <c r="N81" s="45">
        <v>0.9</v>
      </c>
    </row>
    <row r="82" spans="1:14">
      <c r="A82" s="49" t="s">
        <v>646</v>
      </c>
      <c r="B82" s="109">
        <v>19.87</v>
      </c>
      <c r="C82" s="41">
        <v>0.84</v>
      </c>
      <c r="D82" s="40"/>
      <c r="E82" s="39">
        <v>4000</v>
      </c>
      <c r="F82" s="39"/>
      <c r="H82" s="42">
        <f t="shared" si="11"/>
        <v>44.54399999999999</v>
      </c>
      <c r="I82" s="42">
        <f t="shared" si="10"/>
        <v>51.552000000000007</v>
      </c>
      <c r="N82" s="45">
        <v>0.9</v>
      </c>
    </row>
    <row r="83" spans="1:14">
      <c r="A83" s="49" t="s">
        <v>647</v>
      </c>
      <c r="B83" s="109">
        <v>22.35</v>
      </c>
      <c r="C83" s="41">
        <v>0.84</v>
      </c>
      <c r="D83" s="40"/>
      <c r="E83" s="39">
        <v>4500</v>
      </c>
      <c r="F83" s="39"/>
      <c r="H83" s="42">
        <f t="shared" si="11"/>
        <v>50.111999999999995</v>
      </c>
      <c r="I83" s="42">
        <f t="shared" si="10"/>
        <v>57.996000000000009</v>
      </c>
      <c r="N83" s="45">
        <v>0.9</v>
      </c>
    </row>
    <row r="84" spans="1:14">
      <c r="A84" s="49" t="s">
        <v>648</v>
      </c>
      <c r="B84" s="109">
        <v>24.84</v>
      </c>
      <c r="C84" s="41">
        <v>0.84</v>
      </c>
      <c r="D84" s="40"/>
      <c r="E84" s="39">
        <v>5000</v>
      </c>
      <c r="F84" s="39"/>
      <c r="H84" s="42">
        <f t="shared" si="11"/>
        <v>55.679999999999993</v>
      </c>
      <c r="I84" s="42">
        <f t="shared" si="10"/>
        <v>64.440000000000012</v>
      </c>
      <c r="N84" s="45">
        <v>0.9</v>
      </c>
    </row>
    <row r="85" spans="1:14">
      <c r="A85" s="49" t="s">
        <v>649</v>
      </c>
      <c r="B85" s="109">
        <v>29.8</v>
      </c>
      <c r="C85" s="41">
        <v>0.84</v>
      </c>
      <c r="D85" s="40"/>
      <c r="E85" s="39">
        <v>6000</v>
      </c>
      <c r="F85" s="39"/>
      <c r="H85" s="42">
        <f t="shared" si="11"/>
        <v>66.815999999999988</v>
      </c>
      <c r="I85" s="42">
        <f t="shared" si="10"/>
        <v>77.328000000000017</v>
      </c>
      <c r="N85" s="45">
        <v>0.9</v>
      </c>
    </row>
    <row r="86" spans="1:14">
      <c r="A86" s="49" t="s">
        <v>650</v>
      </c>
      <c r="B86" s="109">
        <v>33.36</v>
      </c>
      <c r="C86" s="41">
        <v>0.84</v>
      </c>
      <c r="D86" s="40"/>
      <c r="E86" s="39">
        <v>6750</v>
      </c>
      <c r="F86" s="39"/>
      <c r="H86" s="42">
        <f t="shared" si="11"/>
        <v>75.167999999999992</v>
      </c>
      <c r="I86" s="42">
        <f t="shared" si="10"/>
        <v>86.994000000000014</v>
      </c>
      <c r="N86" s="45">
        <v>0.9</v>
      </c>
    </row>
    <row r="87" spans="1:14">
      <c r="A87" s="49" t="s">
        <v>651</v>
      </c>
      <c r="B87" s="109">
        <v>44.7</v>
      </c>
      <c r="C87" s="41">
        <v>0.84</v>
      </c>
      <c r="D87" s="40"/>
      <c r="E87" s="39">
        <v>9000</v>
      </c>
      <c r="F87" s="39"/>
      <c r="H87" s="42">
        <f t="shared" si="11"/>
        <v>100.22399999999999</v>
      </c>
      <c r="I87" s="42">
        <f t="shared" si="10"/>
        <v>115.99200000000002</v>
      </c>
      <c r="N87" s="45">
        <v>0.9</v>
      </c>
    </row>
    <row r="88" spans="1:14">
      <c r="A88" s="49" t="s">
        <v>652</v>
      </c>
      <c r="B88" s="109">
        <v>79.47</v>
      </c>
      <c r="C88" s="41">
        <v>0.84</v>
      </c>
      <c r="D88" s="40"/>
      <c r="E88" s="39">
        <v>16000</v>
      </c>
      <c r="F88" s="39"/>
      <c r="H88" s="42">
        <f t="shared" si="11"/>
        <v>178.17599999999996</v>
      </c>
      <c r="I88" s="42">
        <f t="shared" si="10"/>
        <v>206.20800000000003</v>
      </c>
      <c r="N88" s="45">
        <v>0.9</v>
      </c>
    </row>
    <row r="89" spans="1:14">
      <c r="A89" s="49" t="s">
        <v>653</v>
      </c>
      <c r="B89" s="109">
        <v>88.97</v>
      </c>
      <c r="C89" s="41">
        <v>0.84</v>
      </c>
      <c r="D89" s="40"/>
      <c r="E89" s="39">
        <v>18000</v>
      </c>
      <c r="F89" s="39"/>
      <c r="H89" s="42">
        <f t="shared" si="11"/>
        <v>200.44799999999998</v>
      </c>
      <c r="I89" s="42">
        <f t="shared" si="10"/>
        <v>231.98400000000004</v>
      </c>
      <c r="N89" s="45">
        <v>0.9</v>
      </c>
    </row>
    <row r="90" spans="1:14">
      <c r="A90" s="49" t="s">
        <v>654</v>
      </c>
      <c r="B90" s="109">
        <v>99.34</v>
      </c>
      <c r="C90" s="41">
        <v>0.84</v>
      </c>
      <c r="D90" s="40"/>
      <c r="E90" s="39">
        <v>20000</v>
      </c>
      <c r="F90" s="39"/>
      <c r="H90" s="42">
        <f t="shared" si="11"/>
        <v>222.71999999999997</v>
      </c>
      <c r="I90" s="42">
        <f t="shared" si="10"/>
        <v>257.76000000000005</v>
      </c>
      <c r="N90" s="45">
        <v>0.9</v>
      </c>
    </row>
    <row r="91" spans="1:14">
      <c r="A91" s="39" t="s">
        <v>1181</v>
      </c>
      <c r="B91" s="127">
        <v>0.61</v>
      </c>
      <c r="C91" s="41">
        <v>0.72</v>
      </c>
      <c r="D91" s="40"/>
      <c r="E91" s="39">
        <v>200</v>
      </c>
      <c r="F91" s="39"/>
      <c r="H91" s="42">
        <f t="shared" ref="H91:H128" si="12">(($H$690/$E$690*N91)*E91)</f>
        <v>1.3786666666666665</v>
      </c>
      <c r="I91" s="42">
        <f t="shared" ref="I91:I128" si="13">(($I$690/$E$690)*N91)*E91</f>
        <v>1.712</v>
      </c>
      <c r="L91">
        <v>6.34</v>
      </c>
      <c r="M91">
        <v>7.91</v>
      </c>
      <c r="N91" s="45">
        <v>1</v>
      </c>
    </row>
    <row r="92" spans="1:14">
      <c r="A92" s="39" t="s">
        <v>1182</v>
      </c>
      <c r="B92" s="127">
        <v>0.83</v>
      </c>
      <c r="C92" s="41">
        <v>0.72</v>
      </c>
      <c r="D92" s="40"/>
      <c r="E92" s="39">
        <v>270</v>
      </c>
      <c r="F92" s="39"/>
      <c r="H92" s="42">
        <f t="shared" si="12"/>
        <v>1.8612</v>
      </c>
      <c r="I92" s="42">
        <f t="shared" si="13"/>
        <v>2.3111999999999999</v>
      </c>
      <c r="L92">
        <v>6.34</v>
      </c>
      <c r="M92">
        <v>7.91</v>
      </c>
      <c r="N92" s="45">
        <v>1</v>
      </c>
    </row>
    <row r="93" spans="1:14">
      <c r="A93" s="39" t="s">
        <v>1183</v>
      </c>
      <c r="B93" s="127">
        <v>0.91</v>
      </c>
      <c r="C93" s="41">
        <v>0.72</v>
      </c>
      <c r="D93" s="40"/>
      <c r="E93" s="39">
        <v>296</v>
      </c>
      <c r="F93" s="39"/>
      <c r="H93" s="42">
        <f t="shared" si="12"/>
        <v>2.0404266666666664</v>
      </c>
      <c r="I93" s="42">
        <f t="shared" si="13"/>
        <v>2.53376</v>
      </c>
      <c r="L93">
        <v>6.34</v>
      </c>
      <c r="M93">
        <v>7.91</v>
      </c>
      <c r="N93" s="45">
        <v>1</v>
      </c>
    </row>
    <row r="94" spans="1:14">
      <c r="A94" s="39" t="s">
        <v>681</v>
      </c>
      <c r="B94" s="127">
        <v>1.01</v>
      </c>
      <c r="C94" s="41">
        <v>0.72</v>
      </c>
      <c r="D94" s="40"/>
      <c r="E94" s="39">
        <v>330</v>
      </c>
      <c r="F94" s="39"/>
      <c r="H94" s="42">
        <f t="shared" si="12"/>
        <v>2.2747999999999999</v>
      </c>
      <c r="I94" s="42">
        <f t="shared" si="13"/>
        <v>2.8247999999999998</v>
      </c>
      <c r="L94">
        <v>6.34</v>
      </c>
      <c r="M94">
        <v>7.91</v>
      </c>
      <c r="N94" s="45">
        <v>1</v>
      </c>
    </row>
    <row r="95" spans="1:14">
      <c r="A95" s="39" t="s">
        <v>672</v>
      </c>
      <c r="B95" s="127">
        <v>1.05</v>
      </c>
      <c r="C95" s="41">
        <v>0.72</v>
      </c>
      <c r="D95" s="40"/>
      <c r="E95" s="39">
        <v>341</v>
      </c>
      <c r="F95" s="39"/>
      <c r="H95" s="42">
        <f t="shared" si="12"/>
        <v>2.3506266666666664</v>
      </c>
      <c r="I95" s="42">
        <f t="shared" si="13"/>
        <v>2.9189599999999998</v>
      </c>
      <c r="L95">
        <v>6.34</v>
      </c>
      <c r="M95">
        <v>7.91</v>
      </c>
      <c r="N95" s="45">
        <v>1</v>
      </c>
    </row>
    <row r="96" spans="1:14">
      <c r="A96" s="39" t="s">
        <v>671</v>
      </c>
      <c r="B96" s="127">
        <v>1.0900000000000001</v>
      </c>
      <c r="C96" s="41">
        <v>0.72</v>
      </c>
      <c r="D96" s="40"/>
      <c r="E96" s="39">
        <v>355</v>
      </c>
      <c r="F96" s="39"/>
      <c r="H96" s="42">
        <f t="shared" si="12"/>
        <v>2.4471333333333334</v>
      </c>
      <c r="I96" s="42">
        <f t="shared" si="13"/>
        <v>3.0388000000000002</v>
      </c>
      <c r="L96">
        <v>6.34</v>
      </c>
      <c r="M96">
        <v>7.91</v>
      </c>
      <c r="N96" s="45">
        <v>1</v>
      </c>
    </row>
    <row r="97" spans="1:14">
      <c r="A97" s="39" t="s">
        <v>670</v>
      </c>
      <c r="B97" s="127">
        <v>1.1499999999999999</v>
      </c>
      <c r="C97" s="41">
        <v>0.72</v>
      </c>
      <c r="D97" s="40"/>
      <c r="E97" s="39">
        <v>375</v>
      </c>
      <c r="F97" s="39"/>
      <c r="H97" s="42">
        <f t="shared" si="12"/>
        <v>2.585</v>
      </c>
      <c r="I97" s="42">
        <f t="shared" si="13"/>
        <v>3.21</v>
      </c>
      <c r="L97">
        <v>6.34</v>
      </c>
      <c r="M97">
        <v>7.91</v>
      </c>
      <c r="N97" s="45">
        <v>1</v>
      </c>
    </row>
    <row r="98" spans="1:14">
      <c r="A98" s="39" t="s">
        <v>686</v>
      </c>
      <c r="B98" s="127">
        <v>1.35</v>
      </c>
      <c r="C98" s="41">
        <v>0.72</v>
      </c>
      <c r="D98" s="40"/>
      <c r="E98" s="39">
        <v>440</v>
      </c>
      <c r="F98" s="39"/>
      <c r="H98" s="42">
        <f t="shared" si="12"/>
        <v>3.0330666666666666</v>
      </c>
      <c r="I98" s="42">
        <f t="shared" si="13"/>
        <v>3.7664</v>
      </c>
      <c r="L98">
        <v>6.34</v>
      </c>
      <c r="M98">
        <v>7.91</v>
      </c>
      <c r="N98" s="45">
        <v>1</v>
      </c>
    </row>
    <row r="99" spans="1:14">
      <c r="A99" s="39" t="s">
        <v>669</v>
      </c>
      <c r="B99" s="127">
        <v>1.45</v>
      </c>
      <c r="C99" s="41">
        <v>0.72</v>
      </c>
      <c r="D99" s="40"/>
      <c r="E99" s="39">
        <v>473</v>
      </c>
      <c r="F99" s="39"/>
      <c r="H99" s="42">
        <f t="shared" si="12"/>
        <v>3.2605466666666665</v>
      </c>
      <c r="I99" s="42">
        <f t="shared" si="13"/>
        <v>4.0488799999999996</v>
      </c>
      <c r="L99">
        <v>6.34</v>
      </c>
      <c r="M99">
        <v>7.91</v>
      </c>
      <c r="N99" s="45">
        <v>1</v>
      </c>
    </row>
    <row r="100" spans="1:14">
      <c r="A100" s="39" t="s">
        <v>668</v>
      </c>
      <c r="B100" s="127">
        <v>1.54</v>
      </c>
      <c r="C100" s="41">
        <v>0.72</v>
      </c>
      <c r="D100" s="40"/>
      <c r="E100" s="39">
        <v>500</v>
      </c>
      <c r="F100" s="39"/>
      <c r="H100" s="42">
        <f t="shared" si="12"/>
        <v>3.4466666666666663</v>
      </c>
      <c r="I100" s="42">
        <f t="shared" si="13"/>
        <v>4.28</v>
      </c>
      <c r="L100">
        <v>6.34</v>
      </c>
      <c r="M100">
        <v>7.91</v>
      </c>
      <c r="N100" s="45">
        <v>1</v>
      </c>
    </row>
    <row r="101" spans="1:14">
      <c r="A101" s="39" t="s">
        <v>673</v>
      </c>
      <c r="B101" s="127">
        <v>1.74</v>
      </c>
      <c r="C101" s="41">
        <v>0.72</v>
      </c>
      <c r="D101" s="40"/>
      <c r="E101" s="39">
        <v>568</v>
      </c>
      <c r="F101" s="39"/>
      <c r="H101" s="42">
        <f t="shared" si="12"/>
        <v>3.915413333333333</v>
      </c>
      <c r="I101" s="42">
        <f t="shared" si="13"/>
        <v>4.8620799999999997</v>
      </c>
      <c r="L101">
        <v>6.34</v>
      </c>
      <c r="M101">
        <v>7.91</v>
      </c>
      <c r="N101" s="45">
        <v>1</v>
      </c>
    </row>
    <row r="102" spans="1:14">
      <c r="A102" s="39" t="s">
        <v>863</v>
      </c>
      <c r="B102" s="127">
        <v>2.2999999999999998</v>
      </c>
      <c r="C102" s="41">
        <v>0.72</v>
      </c>
      <c r="D102" s="40"/>
      <c r="E102" s="39">
        <v>750</v>
      </c>
      <c r="F102" s="39"/>
      <c r="H102" s="42">
        <f t="shared" si="12"/>
        <v>5.17</v>
      </c>
      <c r="I102" s="42">
        <f t="shared" si="13"/>
        <v>6.42</v>
      </c>
      <c r="L102">
        <v>6.34</v>
      </c>
      <c r="M102">
        <v>7.91</v>
      </c>
      <c r="N102" s="45">
        <v>1</v>
      </c>
    </row>
    <row r="103" spans="1:14">
      <c r="A103" s="39" t="s">
        <v>1184</v>
      </c>
      <c r="B103" s="127">
        <v>3.07</v>
      </c>
      <c r="C103" s="41">
        <v>0.72</v>
      </c>
      <c r="D103" s="40"/>
      <c r="E103" s="39">
        <v>1000</v>
      </c>
      <c r="F103" s="39"/>
      <c r="H103" s="42">
        <f t="shared" si="12"/>
        <v>6.8933333333333326</v>
      </c>
      <c r="I103" s="42">
        <f t="shared" si="13"/>
        <v>8.56</v>
      </c>
      <c r="L103">
        <v>6.34</v>
      </c>
      <c r="M103">
        <v>7.91</v>
      </c>
      <c r="N103" s="45">
        <v>1</v>
      </c>
    </row>
    <row r="104" spans="1:14">
      <c r="A104" s="39" t="s">
        <v>1185</v>
      </c>
      <c r="B104" s="127">
        <v>3.64</v>
      </c>
      <c r="C104" s="41">
        <v>0.72</v>
      </c>
      <c r="D104" s="40"/>
      <c r="E104" s="39">
        <v>1184</v>
      </c>
      <c r="F104" s="39"/>
      <c r="H104" s="42">
        <f t="shared" si="12"/>
        <v>8.1617066666666656</v>
      </c>
      <c r="I104" s="42">
        <f t="shared" si="13"/>
        <v>10.13504</v>
      </c>
      <c r="L104">
        <v>6.34</v>
      </c>
      <c r="M104">
        <v>7.91</v>
      </c>
      <c r="N104" s="45">
        <v>1</v>
      </c>
    </row>
    <row r="105" spans="1:14">
      <c r="A105" s="39" t="s">
        <v>1186</v>
      </c>
      <c r="B105" s="127">
        <v>3.69</v>
      </c>
      <c r="C105" s="41">
        <v>0.72</v>
      </c>
      <c r="D105" s="40"/>
      <c r="E105" s="39">
        <v>1200</v>
      </c>
      <c r="F105" s="39"/>
      <c r="H105" s="42">
        <f t="shared" si="12"/>
        <v>8.2720000000000002</v>
      </c>
      <c r="I105" s="42">
        <f t="shared" si="13"/>
        <v>10.272</v>
      </c>
      <c r="L105">
        <v>6.34</v>
      </c>
      <c r="M105">
        <v>7.91</v>
      </c>
      <c r="N105" s="45">
        <v>1</v>
      </c>
    </row>
    <row r="106" spans="1:14">
      <c r="A106" s="39" t="s">
        <v>674</v>
      </c>
      <c r="B106" s="127">
        <v>4.0599999999999996</v>
      </c>
      <c r="C106" s="41">
        <v>0.72</v>
      </c>
      <c r="D106" s="40"/>
      <c r="E106" s="39">
        <v>1320</v>
      </c>
      <c r="F106" s="39"/>
      <c r="H106" s="42">
        <f t="shared" si="12"/>
        <v>9.0991999999999997</v>
      </c>
      <c r="I106" s="42">
        <f t="shared" si="13"/>
        <v>11.299199999999999</v>
      </c>
      <c r="L106">
        <v>6.34</v>
      </c>
      <c r="M106">
        <v>7.91</v>
      </c>
      <c r="N106" s="45">
        <v>1</v>
      </c>
    </row>
    <row r="107" spans="1:14">
      <c r="A107" s="39" t="s">
        <v>675</v>
      </c>
      <c r="B107" s="127">
        <v>4.1900000000000004</v>
      </c>
      <c r="C107" s="41">
        <v>0.72</v>
      </c>
      <c r="D107" s="40"/>
      <c r="E107" s="39">
        <v>1364</v>
      </c>
      <c r="F107" s="39"/>
      <c r="H107" s="42">
        <f t="shared" si="12"/>
        <v>9.4025066666666657</v>
      </c>
      <c r="I107" s="42">
        <f t="shared" si="13"/>
        <v>11.675839999999999</v>
      </c>
      <c r="L107">
        <v>6.34</v>
      </c>
      <c r="M107">
        <v>7.91</v>
      </c>
      <c r="N107" s="45">
        <v>1</v>
      </c>
    </row>
    <row r="108" spans="1:14">
      <c r="A108" s="39" t="s">
        <v>684</v>
      </c>
      <c r="B108" s="127">
        <v>4.3600000000000003</v>
      </c>
      <c r="C108" s="41">
        <v>0.72</v>
      </c>
      <c r="D108" s="40"/>
      <c r="E108" s="39">
        <v>1420</v>
      </c>
      <c r="F108" s="39"/>
      <c r="H108" s="42">
        <f t="shared" si="12"/>
        <v>9.7885333333333335</v>
      </c>
      <c r="I108" s="42">
        <f t="shared" si="13"/>
        <v>12.155200000000001</v>
      </c>
      <c r="L108">
        <v>6.34</v>
      </c>
      <c r="M108">
        <v>7.53</v>
      </c>
      <c r="N108" s="45">
        <v>1</v>
      </c>
    </row>
    <row r="109" spans="1:14">
      <c r="A109" s="39" t="s">
        <v>1187</v>
      </c>
      <c r="B109" s="127">
        <v>4.6100000000000003</v>
      </c>
      <c r="C109" s="41">
        <v>0.72</v>
      </c>
      <c r="D109" s="40"/>
      <c r="E109" s="39">
        <v>1500</v>
      </c>
      <c r="F109" s="39"/>
      <c r="H109" s="42">
        <f t="shared" si="12"/>
        <v>10.34</v>
      </c>
      <c r="I109" s="42">
        <f t="shared" si="13"/>
        <v>12.84</v>
      </c>
      <c r="L109">
        <v>6.34</v>
      </c>
      <c r="M109">
        <v>7.53</v>
      </c>
      <c r="N109" s="45">
        <v>1</v>
      </c>
    </row>
    <row r="110" spans="1:14">
      <c r="A110" s="39" t="s">
        <v>1188</v>
      </c>
      <c r="B110" s="127">
        <v>4.92</v>
      </c>
      <c r="C110" s="41">
        <v>0.72</v>
      </c>
      <c r="D110" s="40"/>
      <c r="E110" s="39">
        <v>1600</v>
      </c>
      <c r="F110" s="39"/>
      <c r="H110" s="42">
        <f t="shared" si="12"/>
        <v>11.029333333333332</v>
      </c>
      <c r="I110" s="42">
        <f t="shared" si="13"/>
        <v>13.696</v>
      </c>
      <c r="L110">
        <v>6.34</v>
      </c>
      <c r="M110">
        <v>7.53</v>
      </c>
      <c r="N110" s="45">
        <v>1</v>
      </c>
    </row>
    <row r="111" spans="1:14">
      <c r="A111" s="39" t="s">
        <v>1189</v>
      </c>
      <c r="B111" s="127">
        <v>5.38</v>
      </c>
      <c r="C111" s="41">
        <v>0.72</v>
      </c>
      <c r="D111" s="40"/>
      <c r="E111" s="39">
        <v>1750</v>
      </c>
      <c r="F111" s="39"/>
      <c r="H111" s="42">
        <f t="shared" si="12"/>
        <v>12.063333333333333</v>
      </c>
      <c r="I111" s="42">
        <f t="shared" si="13"/>
        <v>14.98</v>
      </c>
      <c r="L111">
        <v>6.34</v>
      </c>
      <c r="M111">
        <v>7.53</v>
      </c>
      <c r="N111" s="45">
        <v>1</v>
      </c>
    </row>
    <row r="112" spans="1:14">
      <c r="A112" s="39" t="s">
        <v>1190</v>
      </c>
      <c r="B112" s="127">
        <v>5.46</v>
      </c>
      <c r="C112" s="41">
        <v>0.72</v>
      </c>
      <c r="D112" s="40"/>
      <c r="E112" s="39">
        <v>1776</v>
      </c>
      <c r="F112" s="39"/>
      <c r="H112" s="42">
        <f t="shared" si="12"/>
        <v>12.242559999999999</v>
      </c>
      <c r="I112" s="42">
        <f t="shared" si="13"/>
        <v>15.20256</v>
      </c>
      <c r="L112">
        <v>6.34</v>
      </c>
      <c r="M112">
        <v>7.53</v>
      </c>
      <c r="N112" s="45">
        <v>1</v>
      </c>
    </row>
    <row r="113" spans="1:14">
      <c r="A113" s="39" t="s">
        <v>676</v>
      </c>
      <c r="B113" s="127">
        <v>6.08</v>
      </c>
      <c r="C113" s="41">
        <v>0.72</v>
      </c>
      <c r="D113" s="40"/>
      <c r="E113" s="39">
        <v>1980</v>
      </c>
      <c r="F113" s="39"/>
      <c r="H113" s="42">
        <f t="shared" si="12"/>
        <v>13.6488</v>
      </c>
      <c r="I113" s="42">
        <f t="shared" si="13"/>
        <v>16.948799999999999</v>
      </c>
      <c r="L113">
        <v>6.34</v>
      </c>
      <c r="M113">
        <v>7.53</v>
      </c>
      <c r="N113" s="45">
        <v>1</v>
      </c>
    </row>
    <row r="114" spans="1:14">
      <c r="A114" s="39" t="s">
        <v>866</v>
      </c>
      <c r="B114" s="127">
        <v>6.15</v>
      </c>
      <c r="C114" s="41">
        <v>0.72</v>
      </c>
      <c r="D114" s="40"/>
      <c r="E114" s="39">
        <v>2000</v>
      </c>
      <c r="F114" s="39"/>
      <c r="H114" s="42">
        <f t="shared" si="12"/>
        <v>13.786666666666665</v>
      </c>
      <c r="I114" s="42">
        <f t="shared" si="13"/>
        <v>17.12</v>
      </c>
      <c r="L114">
        <v>6.34</v>
      </c>
      <c r="M114">
        <v>7.53</v>
      </c>
      <c r="N114" s="45">
        <v>1</v>
      </c>
    </row>
    <row r="115" spans="1:14">
      <c r="A115" s="39" t="s">
        <v>685</v>
      </c>
      <c r="B115" s="127">
        <v>6.29</v>
      </c>
      <c r="C115" s="41">
        <v>0.72</v>
      </c>
      <c r="D115" s="40"/>
      <c r="E115" s="39">
        <v>2046</v>
      </c>
      <c r="F115" s="39"/>
      <c r="H115" s="42">
        <f t="shared" si="12"/>
        <v>14.103759999999999</v>
      </c>
      <c r="I115" s="42">
        <f t="shared" si="13"/>
        <v>17.513760000000001</v>
      </c>
      <c r="L115">
        <v>6.34</v>
      </c>
      <c r="M115">
        <v>7.53</v>
      </c>
      <c r="N115" s="45">
        <v>1</v>
      </c>
    </row>
    <row r="116" spans="1:14">
      <c r="A116" s="39" t="s">
        <v>677</v>
      </c>
      <c r="B116" s="127">
        <v>6.54</v>
      </c>
      <c r="C116" s="41">
        <v>0.72</v>
      </c>
      <c r="D116" s="40"/>
      <c r="E116" s="39">
        <v>2130</v>
      </c>
      <c r="F116" s="39"/>
      <c r="H116" s="42">
        <f t="shared" si="12"/>
        <v>14.682799999999999</v>
      </c>
      <c r="I116" s="42">
        <f t="shared" si="13"/>
        <v>18.232800000000001</v>
      </c>
      <c r="L116">
        <v>6.34</v>
      </c>
      <c r="M116">
        <v>7.53</v>
      </c>
      <c r="N116" s="45">
        <v>1</v>
      </c>
    </row>
    <row r="117" spans="1:14">
      <c r="A117" s="39" t="s">
        <v>687</v>
      </c>
      <c r="B117" s="58"/>
      <c r="C117" s="41">
        <v>0.72</v>
      </c>
      <c r="D117" s="40"/>
      <c r="E117" s="39">
        <v>2640</v>
      </c>
      <c r="F117" s="39"/>
      <c r="H117" s="42">
        <f t="shared" si="12"/>
        <v>18.198399999999999</v>
      </c>
      <c r="I117" s="42">
        <f t="shared" si="13"/>
        <v>22.598399999999998</v>
      </c>
      <c r="L117">
        <v>6.34</v>
      </c>
      <c r="M117">
        <v>7.53</v>
      </c>
      <c r="N117" s="45">
        <v>1</v>
      </c>
    </row>
    <row r="118" spans="1:14">
      <c r="A118" s="39" t="s">
        <v>1191</v>
      </c>
      <c r="B118" s="127">
        <v>8.08</v>
      </c>
      <c r="C118" s="41">
        <v>0.72</v>
      </c>
      <c r="D118" s="40"/>
      <c r="E118" s="39">
        <v>3832</v>
      </c>
      <c r="F118" s="39"/>
      <c r="H118" s="42">
        <f t="shared" si="12"/>
        <v>25.094490666666665</v>
      </c>
      <c r="I118" s="42">
        <f t="shared" si="13"/>
        <v>31.161824000000003</v>
      </c>
      <c r="L118">
        <v>6.34</v>
      </c>
      <c r="M118">
        <v>7.53</v>
      </c>
      <c r="N118" s="45">
        <v>0.95</v>
      </c>
    </row>
    <row r="119" spans="1:14">
      <c r="A119" s="39" t="s">
        <v>1192</v>
      </c>
      <c r="B119" s="127">
        <v>8.1</v>
      </c>
      <c r="C119" s="41">
        <v>0.72</v>
      </c>
      <c r="D119" s="40"/>
      <c r="E119" s="39">
        <v>2840</v>
      </c>
      <c r="F119" s="39"/>
      <c r="H119" s="42">
        <f t="shared" si="12"/>
        <v>18.598213333333334</v>
      </c>
      <c r="I119" s="42">
        <f t="shared" si="13"/>
        <v>23.09488</v>
      </c>
      <c r="L119">
        <v>6.34</v>
      </c>
      <c r="M119">
        <v>7.53</v>
      </c>
      <c r="N119" s="45">
        <v>0.95</v>
      </c>
    </row>
    <row r="120" spans="1:14">
      <c r="A120" s="39" t="s">
        <v>678</v>
      </c>
      <c r="B120" s="127">
        <v>10.039999999999999</v>
      </c>
      <c r="C120" s="41">
        <v>0.72</v>
      </c>
      <c r="D120" s="40"/>
      <c r="E120" s="39">
        <v>3520</v>
      </c>
      <c r="F120" s="39"/>
      <c r="H120" s="42">
        <f t="shared" si="12"/>
        <v>23.051306666666665</v>
      </c>
      <c r="I120" s="42">
        <f t="shared" si="13"/>
        <v>28.624639999999999</v>
      </c>
      <c r="L120">
        <v>5.74</v>
      </c>
      <c r="M120">
        <v>6.83</v>
      </c>
      <c r="N120" s="45">
        <v>0.95</v>
      </c>
    </row>
    <row r="121" spans="1:14">
      <c r="A121" s="39" t="s">
        <v>1193</v>
      </c>
      <c r="B121" s="127">
        <v>11.25</v>
      </c>
      <c r="C121" s="41">
        <v>0.72</v>
      </c>
      <c r="D121" s="40"/>
      <c r="E121" s="39">
        <v>3960</v>
      </c>
      <c r="F121" s="39"/>
      <c r="H121" s="42">
        <f t="shared" si="12"/>
        <v>25.93272</v>
      </c>
      <c r="I121" s="42">
        <f t="shared" si="13"/>
        <v>32.202719999999999</v>
      </c>
      <c r="L121">
        <v>5.74</v>
      </c>
      <c r="M121">
        <v>6.83</v>
      </c>
      <c r="N121" s="45">
        <v>0.95</v>
      </c>
    </row>
    <row r="122" spans="1:14">
      <c r="A122" s="39" t="s">
        <v>1194</v>
      </c>
      <c r="B122" s="127">
        <v>11.62</v>
      </c>
      <c r="C122" s="41">
        <v>0.72</v>
      </c>
      <c r="D122" s="40"/>
      <c r="E122" s="39">
        <v>4092</v>
      </c>
      <c r="F122" s="39"/>
      <c r="H122" s="42">
        <f t="shared" si="12"/>
        <v>25.386767999999996</v>
      </c>
      <c r="I122" s="42">
        <f t="shared" si="13"/>
        <v>31.524767999999998</v>
      </c>
      <c r="L122">
        <v>5.74</v>
      </c>
      <c r="M122">
        <v>6.83</v>
      </c>
      <c r="N122" s="45">
        <v>0.9</v>
      </c>
    </row>
    <row r="123" spans="1:14">
      <c r="A123" s="39" t="s">
        <v>716</v>
      </c>
      <c r="B123" s="127">
        <v>12.1</v>
      </c>
      <c r="C123" s="41">
        <v>0.72</v>
      </c>
      <c r="D123" s="40"/>
      <c r="E123" s="39">
        <v>4260</v>
      </c>
      <c r="F123" s="39"/>
      <c r="H123" s="42">
        <f t="shared" si="12"/>
        <v>26.429039999999997</v>
      </c>
      <c r="I123" s="42">
        <f t="shared" si="13"/>
        <v>32.819040000000001</v>
      </c>
      <c r="L123">
        <v>5.74</v>
      </c>
      <c r="M123">
        <v>6.83</v>
      </c>
      <c r="N123" s="45">
        <v>0.9</v>
      </c>
    </row>
    <row r="124" spans="1:14">
      <c r="A124" s="39" t="s">
        <v>1195</v>
      </c>
      <c r="B124" s="127">
        <v>22.5</v>
      </c>
      <c r="C124" s="41">
        <v>0.72</v>
      </c>
      <c r="D124" s="40"/>
      <c r="E124" s="39">
        <v>5676</v>
      </c>
      <c r="F124" s="39"/>
      <c r="H124" s="42">
        <f t="shared" si="12"/>
        <v>35.213903999999999</v>
      </c>
      <c r="I124" s="42">
        <f t="shared" si="13"/>
        <v>43.727904000000002</v>
      </c>
      <c r="L124">
        <v>5.74</v>
      </c>
      <c r="M124">
        <v>6.83</v>
      </c>
      <c r="N124" s="45">
        <v>0.9</v>
      </c>
    </row>
    <row r="125" spans="1:14">
      <c r="A125" s="39" t="s">
        <v>1196</v>
      </c>
      <c r="B125" s="127">
        <v>23.25</v>
      </c>
      <c r="C125" s="41">
        <v>0.72</v>
      </c>
      <c r="D125" s="40"/>
      <c r="E125" s="39">
        <v>8184</v>
      </c>
      <c r="F125" s="39"/>
      <c r="H125" s="42">
        <f t="shared" si="12"/>
        <v>50.773535999999993</v>
      </c>
      <c r="I125" s="42">
        <f t="shared" si="13"/>
        <v>63.049535999999996</v>
      </c>
      <c r="L125">
        <v>5.74</v>
      </c>
      <c r="M125">
        <v>6.83</v>
      </c>
      <c r="N125" s="45">
        <v>0.9</v>
      </c>
    </row>
    <row r="126" spans="1:14">
      <c r="A126" s="39" t="s">
        <v>1197</v>
      </c>
      <c r="B126" s="127">
        <v>51.13</v>
      </c>
      <c r="C126" s="41">
        <v>0.72</v>
      </c>
      <c r="D126" s="40"/>
      <c r="E126" s="39">
        <v>18000</v>
      </c>
      <c r="F126" s="39"/>
      <c r="H126" s="42">
        <f t="shared" si="12"/>
        <v>111.672</v>
      </c>
      <c r="I126" s="42">
        <f t="shared" si="13"/>
        <v>138.672</v>
      </c>
      <c r="L126">
        <v>5.74</v>
      </c>
      <c r="M126">
        <v>6.83</v>
      </c>
      <c r="N126" s="45">
        <v>0.9</v>
      </c>
    </row>
    <row r="127" spans="1:14">
      <c r="A127" s="39" t="s">
        <v>1198</v>
      </c>
      <c r="B127" s="127">
        <v>85.22</v>
      </c>
      <c r="C127" s="41">
        <v>0.72</v>
      </c>
      <c r="D127" s="40"/>
      <c r="E127" s="39">
        <v>30000</v>
      </c>
      <c r="F127" s="39"/>
      <c r="H127" s="42">
        <f t="shared" si="12"/>
        <v>186.11999999999998</v>
      </c>
      <c r="I127" s="42">
        <f t="shared" si="13"/>
        <v>231.12</v>
      </c>
      <c r="L127">
        <v>5.74</v>
      </c>
      <c r="M127">
        <v>6.83</v>
      </c>
      <c r="N127" s="45">
        <v>0.9</v>
      </c>
    </row>
    <row r="128" spans="1:14">
      <c r="A128" s="39" t="s">
        <v>1199</v>
      </c>
      <c r="B128" s="127">
        <v>142.03</v>
      </c>
      <c r="C128" s="41">
        <v>0.72</v>
      </c>
      <c r="D128" s="40"/>
      <c r="E128" s="39">
        <v>50000</v>
      </c>
      <c r="F128" s="39"/>
      <c r="H128" s="42">
        <f t="shared" si="12"/>
        <v>310.2</v>
      </c>
      <c r="I128" s="42">
        <f t="shared" si="13"/>
        <v>385.2</v>
      </c>
      <c r="L128">
        <v>5.74</v>
      </c>
      <c r="M128">
        <v>6.83</v>
      </c>
      <c r="N128" s="45">
        <v>0.9</v>
      </c>
    </row>
    <row r="129" spans="1:14">
      <c r="A129" s="39" t="s">
        <v>436</v>
      </c>
      <c r="B129" s="58"/>
      <c r="C129" s="41">
        <v>0.38</v>
      </c>
      <c r="D129" s="40"/>
      <c r="E129" s="39">
        <v>1364</v>
      </c>
      <c r="F129" s="39"/>
      <c r="H129" s="42">
        <f t="shared" ref="H129:H160" si="14">ROUND((L129/1000)*E129,2)</f>
        <v>7.83</v>
      </c>
      <c r="I129" s="42">
        <f>ROUND((M129/1000)*E129,2)</f>
        <v>9.32</v>
      </c>
      <c r="L129">
        <v>5.74</v>
      </c>
      <c r="M129">
        <v>6.83</v>
      </c>
      <c r="N129" s="45">
        <v>0.9</v>
      </c>
    </row>
    <row r="130" spans="1:14">
      <c r="A130" s="39" t="s">
        <v>437</v>
      </c>
      <c r="B130" s="58"/>
      <c r="C130" s="41">
        <v>0.38</v>
      </c>
      <c r="D130" s="40"/>
      <c r="E130" s="39">
        <v>2064</v>
      </c>
      <c r="F130" s="39"/>
      <c r="H130" s="42">
        <f t="shared" si="14"/>
        <v>11.85</v>
      </c>
      <c r="I130" s="42">
        <f>ROUND((M130/1000)*E130,2)</f>
        <v>14.1</v>
      </c>
      <c r="L130">
        <v>5.74</v>
      </c>
      <c r="M130">
        <v>6.83</v>
      </c>
      <c r="N130" s="45">
        <v>0.9</v>
      </c>
    </row>
    <row r="131" spans="1:14">
      <c r="A131" s="39" t="s">
        <v>732</v>
      </c>
      <c r="B131" s="128">
        <f t="shared" ref="B131:B162" si="15">ROUND(((E131/1000)*(G131)+(E131/1000)*F131),2)</f>
        <v>0.34</v>
      </c>
      <c r="C131" s="41">
        <v>0.38</v>
      </c>
      <c r="D131" s="40"/>
      <c r="E131" s="39">
        <v>250</v>
      </c>
      <c r="F131" s="110">
        <v>0.80300000000000005</v>
      </c>
      <c r="G131" s="118">
        <v>0.54</v>
      </c>
      <c r="H131" s="42">
        <f t="shared" si="14"/>
        <v>1.52</v>
      </c>
      <c r="L131">
        <v>6.08</v>
      </c>
    </row>
    <row r="132" spans="1:14">
      <c r="A132" s="39" t="s">
        <v>733</v>
      </c>
      <c r="B132" s="128">
        <v>0.45</v>
      </c>
      <c r="C132" s="41">
        <v>0.38</v>
      </c>
      <c r="D132" s="40"/>
      <c r="E132" s="39">
        <v>330</v>
      </c>
      <c r="F132" s="110">
        <v>0.80300000000000005</v>
      </c>
      <c r="G132" s="118">
        <v>0.54</v>
      </c>
      <c r="H132" s="42">
        <f t="shared" si="14"/>
        <v>2.0099999999999998</v>
      </c>
      <c r="L132">
        <v>6.08</v>
      </c>
    </row>
    <row r="133" spans="1:14">
      <c r="A133" s="39" t="s">
        <v>1104</v>
      </c>
      <c r="B133" s="128">
        <f t="shared" si="15"/>
        <v>0.45</v>
      </c>
      <c r="C133" s="41">
        <v>0.38</v>
      </c>
      <c r="D133" s="40"/>
      <c r="E133" s="39">
        <v>336</v>
      </c>
      <c r="F133" s="110">
        <v>0.80300000000000005</v>
      </c>
      <c r="G133" s="118">
        <v>0.54</v>
      </c>
      <c r="H133" s="42">
        <f t="shared" si="14"/>
        <v>2.04</v>
      </c>
      <c r="L133">
        <v>6.08</v>
      </c>
    </row>
    <row r="134" spans="1:14">
      <c r="A134" s="39" t="s">
        <v>1105</v>
      </c>
      <c r="B134" s="128">
        <v>0.45</v>
      </c>
      <c r="C134" s="41">
        <v>0.38</v>
      </c>
      <c r="D134" s="40"/>
      <c r="E134" s="39">
        <v>341</v>
      </c>
      <c r="F134" s="110">
        <v>0.80300000000000005</v>
      </c>
      <c r="G134" s="118">
        <v>0.54</v>
      </c>
      <c r="H134" s="42">
        <f t="shared" si="14"/>
        <v>2.0699999999999998</v>
      </c>
      <c r="L134">
        <v>6.08</v>
      </c>
    </row>
    <row r="135" spans="1:14">
      <c r="A135" s="39" t="s">
        <v>734</v>
      </c>
      <c r="B135" s="128">
        <f t="shared" si="15"/>
        <v>0.48</v>
      </c>
      <c r="C135" s="41">
        <v>0.38</v>
      </c>
      <c r="D135" s="40"/>
      <c r="E135" s="39">
        <v>355</v>
      </c>
      <c r="F135" s="110">
        <v>0.80300000000000005</v>
      </c>
      <c r="G135" s="118">
        <v>0.54</v>
      </c>
      <c r="H135" s="42">
        <f t="shared" si="14"/>
        <v>2.16</v>
      </c>
      <c r="L135">
        <v>6.08</v>
      </c>
    </row>
    <row r="136" spans="1:14">
      <c r="A136" s="39" t="s">
        <v>735</v>
      </c>
      <c r="B136" s="128">
        <f t="shared" si="15"/>
        <v>0.5</v>
      </c>
      <c r="C136" s="41">
        <v>0.38</v>
      </c>
      <c r="D136" s="40"/>
      <c r="E136" s="39">
        <v>375</v>
      </c>
      <c r="F136" s="110">
        <v>0.80300000000000005</v>
      </c>
      <c r="G136" s="118">
        <v>0.54</v>
      </c>
      <c r="H136" s="42">
        <f t="shared" si="14"/>
        <v>2.2799999999999998</v>
      </c>
      <c r="L136">
        <v>6.08</v>
      </c>
    </row>
    <row r="137" spans="1:14">
      <c r="A137" s="39" t="s">
        <v>736</v>
      </c>
      <c r="B137" s="128">
        <f t="shared" si="15"/>
        <v>0.59</v>
      </c>
      <c r="C137" s="41">
        <v>0.38</v>
      </c>
      <c r="D137" s="40"/>
      <c r="E137" s="39">
        <v>440</v>
      </c>
      <c r="F137" s="110">
        <v>0.80300000000000005</v>
      </c>
      <c r="G137" s="118">
        <v>0.54</v>
      </c>
      <c r="H137" s="42">
        <f t="shared" si="14"/>
        <v>2.68</v>
      </c>
      <c r="L137">
        <v>6.08</v>
      </c>
    </row>
    <row r="138" spans="1:14">
      <c r="A138" s="39" t="s">
        <v>1106</v>
      </c>
      <c r="B138" s="128">
        <f t="shared" si="15"/>
        <v>0.6</v>
      </c>
      <c r="C138" s="41">
        <v>0.38</v>
      </c>
      <c r="D138" s="40"/>
      <c r="E138" s="39">
        <v>450</v>
      </c>
      <c r="F138" s="110">
        <v>0.80300000000000005</v>
      </c>
      <c r="G138" s="118">
        <v>0.54</v>
      </c>
      <c r="H138" s="42">
        <f t="shared" si="14"/>
        <v>2.74</v>
      </c>
      <c r="L138">
        <v>6.08</v>
      </c>
    </row>
    <row r="139" spans="1:14">
      <c r="A139" s="39" t="s">
        <v>1107</v>
      </c>
      <c r="B139" s="128">
        <v>0.62</v>
      </c>
      <c r="C139" s="41">
        <v>0.38</v>
      </c>
      <c r="D139" s="40"/>
      <c r="E139" s="39">
        <v>455</v>
      </c>
      <c r="F139" s="110">
        <v>0.80300000000000005</v>
      </c>
      <c r="G139" s="118">
        <v>0.54</v>
      </c>
      <c r="H139" s="42">
        <f t="shared" si="14"/>
        <v>2.77</v>
      </c>
      <c r="L139">
        <v>6.08</v>
      </c>
    </row>
    <row r="140" spans="1:14">
      <c r="A140" s="39" t="s">
        <v>737</v>
      </c>
      <c r="B140" s="128">
        <f t="shared" si="15"/>
        <v>0.64</v>
      </c>
      <c r="C140" s="41">
        <v>0.38</v>
      </c>
      <c r="D140" s="40"/>
      <c r="E140" s="39">
        <v>473</v>
      </c>
      <c r="F140" s="110">
        <v>0.80300000000000005</v>
      </c>
      <c r="G140" s="118">
        <v>0.54</v>
      </c>
      <c r="H140" s="42">
        <f t="shared" si="14"/>
        <v>2.88</v>
      </c>
      <c r="L140">
        <v>6.08</v>
      </c>
    </row>
    <row r="141" spans="1:14">
      <c r="A141" s="39" t="s">
        <v>738</v>
      </c>
      <c r="B141" s="128">
        <v>0.67</v>
      </c>
      <c r="C141" s="41">
        <v>0.38</v>
      </c>
      <c r="D141" s="40"/>
      <c r="E141" s="39">
        <v>500</v>
      </c>
      <c r="F141" s="110">
        <v>0.80300000000000005</v>
      </c>
      <c r="G141" s="118">
        <v>0.54</v>
      </c>
      <c r="H141" s="42">
        <f t="shared" si="14"/>
        <v>3.04</v>
      </c>
      <c r="L141">
        <v>6.08</v>
      </c>
    </row>
    <row r="142" spans="1:14">
      <c r="A142" s="39" t="s">
        <v>1108</v>
      </c>
      <c r="B142" s="128">
        <v>0.77</v>
      </c>
      <c r="C142" s="41">
        <v>0.38</v>
      </c>
      <c r="D142" s="40"/>
      <c r="E142" s="39">
        <v>568</v>
      </c>
      <c r="F142" s="110">
        <v>0.80300000000000005</v>
      </c>
      <c r="G142" s="118">
        <v>0.54</v>
      </c>
      <c r="H142" s="42">
        <f t="shared" si="14"/>
        <v>3.45</v>
      </c>
      <c r="L142">
        <v>6.08</v>
      </c>
    </row>
    <row r="143" spans="1:14">
      <c r="A143" s="49" t="s">
        <v>1109</v>
      </c>
      <c r="B143" s="128">
        <v>0.8</v>
      </c>
      <c r="C143" s="41">
        <v>0.38</v>
      </c>
      <c r="D143" s="40"/>
      <c r="E143" s="39">
        <v>600</v>
      </c>
      <c r="F143" s="110">
        <v>0.80300000000000005</v>
      </c>
      <c r="G143" s="118">
        <v>0.54</v>
      </c>
      <c r="H143" s="42">
        <f t="shared" si="14"/>
        <v>3.65</v>
      </c>
      <c r="L143">
        <v>6.08</v>
      </c>
    </row>
    <row r="144" spans="1:14">
      <c r="A144" s="49" t="s">
        <v>739</v>
      </c>
      <c r="B144" s="128">
        <v>0.67</v>
      </c>
      <c r="C144" s="41">
        <v>0.38</v>
      </c>
      <c r="D144" s="40"/>
      <c r="E144" s="39">
        <v>625</v>
      </c>
      <c r="F144" s="110">
        <v>0.80300000000000005</v>
      </c>
      <c r="G144" s="118">
        <v>0.54</v>
      </c>
      <c r="H144" s="42">
        <f t="shared" si="14"/>
        <v>3.8</v>
      </c>
      <c r="L144">
        <v>6.08</v>
      </c>
    </row>
    <row r="145" spans="1:12">
      <c r="A145" s="49" t="s">
        <v>1110</v>
      </c>
      <c r="B145" s="128">
        <f t="shared" si="15"/>
        <v>0.86</v>
      </c>
      <c r="C145" s="41">
        <v>0.38</v>
      </c>
      <c r="D145" s="40"/>
      <c r="E145" s="39">
        <v>640</v>
      </c>
      <c r="F145" s="110">
        <v>0.80300000000000005</v>
      </c>
      <c r="G145" s="118">
        <v>0.54</v>
      </c>
      <c r="H145" s="42">
        <f t="shared" si="14"/>
        <v>3.89</v>
      </c>
      <c r="L145">
        <v>6.08</v>
      </c>
    </row>
    <row r="146" spans="1:12">
      <c r="A146" s="49" t="s">
        <v>740</v>
      </c>
      <c r="B146" s="128">
        <f t="shared" si="15"/>
        <v>0.87</v>
      </c>
      <c r="C146" s="41">
        <v>0.38</v>
      </c>
      <c r="D146" s="40"/>
      <c r="E146" s="39">
        <v>650</v>
      </c>
      <c r="F146" s="110">
        <v>0.80300000000000005</v>
      </c>
      <c r="G146" s="118">
        <v>0.54</v>
      </c>
      <c r="H146" s="42">
        <f t="shared" si="14"/>
        <v>3.95</v>
      </c>
      <c r="L146">
        <v>6.08</v>
      </c>
    </row>
    <row r="147" spans="1:12">
      <c r="A147" s="39" t="s">
        <v>741</v>
      </c>
      <c r="B147" s="128">
        <f t="shared" si="15"/>
        <v>0.89</v>
      </c>
      <c r="C147" s="41">
        <v>0.38</v>
      </c>
      <c r="D147" s="40"/>
      <c r="E147" s="39">
        <v>660</v>
      </c>
      <c r="F147" s="110">
        <v>0.80300000000000005</v>
      </c>
      <c r="G147" s="118">
        <v>0.54</v>
      </c>
      <c r="H147" s="42">
        <f t="shared" si="14"/>
        <v>4.01</v>
      </c>
      <c r="L147">
        <v>6.08</v>
      </c>
    </row>
    <row r="148" spans="1:12">
      <c r="A148" s="39" t="s">
        <v>742</v>
      </c>
      <c r="B148" s="128">
        <v>0.95</v>
      </c>
      <c r="C148" s="41">
        <v>0.38</v>
      </c>
      <c r="D148" s="40"/>
      <c r="E148" s="39">
        <v>710</v>
      </c>
      <c r="F148" s="110">
        <v>0.79800000000000004</v>
      </c>
      <c r="G148" s="118">
        <v>0.54</v>
      </c>
      <c r="H148" s="42">
        <f t="shared" si="14"/>
        <v>4.28</v>
      </c>
      <c r="L148">
        <v>6.03</v>
      </c>
    </row>
    <row r="149" spans="1:12">
      <c r="A149" s="39" t="s">
        <v>743</v>
      </c>
      <c r="B149" s="128">
        <v>1</v>
      </c>
      <c r="C149" s="41">
        <v>0.38</v>
      </c>
      <c r="D149" s="40"/>
      <c r="E149" s="39">
        <v>750</v>
      </c>
      <c r="F149" s="110">
        <v>0.79800000000000004</v>
      </c>
      <c r="G149" s="118">
        <v>0.54</v>
      </c>
      <c r="H149" s="42">
        <f t="shared" si="14"/>
        <v>4.5199999999999996</v>
      </c>
      <c r="L149">
        <v>6.03</v>
      </c>
    </row>
    <row r="150" spans="1:12">
      <c r="A150" s="39" t="s">
        <v>744</v>
      </c>
      <c r="B150" s="128">
        <v>1.02</v>
      </c>
      <c r="C150" s="41">
        <v>0.38</v>
      </c>
      <c r="D150" s="40"/>
      <c r="E150" s="39">
        <v>765</v>
      </c>
      <c r="F150" s="110">
        <v>0.79800000000000004</v>
      </c>
      <c r="G150" s="118">
        <v>0.54</v>
      </c>
      <c r="H150" s="42">
        <f t="shared" si="14"/>
        <v>4.6100000000000003</v>
      </c>
      <c r="L150">
        <v>6.03</v>
      </c>
    </row>
    <row r="151" spans="1:12">
      <c r="A151" s="39" t="s">
        <v>745</v>
      </c>
      <c r="B151" s="128">
        <f t="shared" si="15"/>
        <v>1.26</v>
      </c>
      <c r="C151" s="41">
        <v>0.38</v>
      </c>
      <c r="D151" s="40"/>
      <c r="E151" s="39">
        <v>944</v>
      </c>
      <c r="F151" s="110">
        <v>0.79800000000000004</v>
      </c>
      <c r="G151" s="118">
        <v>0.54</v>
      </c>
      <c r="H151" s="42">
        <f t="shared" si="14"/>
        <v>5.69</v>
      </c>
      <c r="L151">
        <v>6.03</v>
      </c>
    </row>
    <row r="152" spans="1:12">
      <c r="A152" s="39" t="s">
        <v>746</v>
      </c>
      <c r="B152" s="128">
        <f t="shared" si="15"/>
        <v>1.27</v>
      </c>
      <c r="C152" s="41">
        <v>0.38</v>
      </c>
      <c r="D152" s="40"/>
      <c r="E152" s="39">
        <v>946</v>
      </c>
      <c r="F152" s="110">
        <v>0.79800000000000004</v>
      </c>
      <c r="G152" s="118">
        <v>0.54</v>
      </c>
      <c r="H152" s="42">
        <f t="shared" si="14"/>
        <v>5.7</v>
      </c>
      <c r="L152">
        <v>6.03</v>
      </c>
    </row>
    <row r="153" spans="1:12">
      <c r="A153" s="39" t="s">
        <v>1111</v>
      </c>
      <c r="B153" s="128">
        <f t="shared" si="15"/>
        <v>1.27</v>
      </c>
      <c r="C153" s="41">
        <v>0.38</v>
      </c>
      <c r="D153" s="40"/>
      <c r="E153" s="39">
        <v>950</v>
      </c>
      <c r="F153" s="110">
        <v>0.79800000000000004</v>
      </c>
      <c r="G153" s="118">
        <v>0.54</v>
      </c>
      <c r="H153" s="42">
        <f t="shared" si="14"/>
        <v>5.73</v>
      </c>
      <c r="L153">
        <v>6.03</v>
      </c>
    </row>
    <row r="154" spans="1:12">
      <c r="A154" s="39" t="s">
        <v>1112</v>
      </c>
      <c r="B154" s="128">
        <f t="shared" si="15"/>
        <v>1.32</v>
      </c>
      <c r="C154" s="41">
        <v>0.38</v>
      </c>
      <c r="D154" s="40"/>
      <c r="E154" s="39">
        <v>990</v>
      </c>
      <c r="F154" s="110">
        <v>0.79800000000000004</v>
      </c>
      <c r="G154" s="118">
        <v>0.54</v>
      </c>
      <c r="H154" s="42">
        <f t="shared" si="14"/>
        <v>5.97</v>
      </c>
      <c r="L154">
        <v>6.03</v>
      </c>
    </row>
    <row r="155" spans="1:12">
      <c r="A155" s="39" t="s">
        <v>747</v>
      </c>
      <c r="B155" s="128">
        <f t="shared" si="15"/>
        <v>1.34</v>
      </c>
      <c r="C155" s="41">
        <v>0.38</v>
      </c>
      <c r="D155" s="40"/>
      <c r="E155" s="39">
        <v>1000</v>
      </c>
      <c r="F155" s="110">
        <v>0.79800000000000004</v>
      </c>
      <c r="G155" s="118">
        <v>0.54</v>
      </c>
      <c r="H155" s="42">
        <f t="shared" si="14"/>
        <v>6.03</v>
      </c>
      <c r="L155">
        <v>6.03</v>
      </c>
    </row>
    <row r="156" spans="1:12">
      <c r="A156" s="39" t="s">
        <v>1113</v>
      </c>
      <c r="B156" s="128">
        <f t="shared" si="15"/>
        <v>1.47</v>
      </c>
      <c r="C156" s="41">
        <v>0.38</v>
      </c>
      <c r="D156" s="40"/>
      <c r="E156" s="39">
        <v>1100</v>
      </c>
      <c r="F156" s="110">
        <v>0.79800000000000004</v>
      </c>
      <c r="G156" s="118">
        <v>0.54</v>
      </c>
      <c r="H156" s="42">
        <f t="shared" si="14"/>
        <v>6.63</v>
      </c>
      <c r="L156">
        <v>6.03</v>
      </c>
    </row>
    <row r="157" spans="1:12">
      <c r="A157" s="39" t="s">
        <v>1114</v>
      </c>
      <c r="B157" s="128">
        <f t="shared" si="15"/>
        <v>1.49</v>
      </c>
      <c r="C157" s="41">
        <v>0.38</v>
      </c>
      <c r="D157" s="40"/>
      <c r="E157" s="39">
        <v>1110</v>
      </c>
      <c r="F157" s="110">
        <v>0.79800000000000004</v>
      </c>
      <c r="G157" s="118">
        <v>0.54</v>
      </c>
      <c r="H157" s="42">
        <f t="shared" si="14"/>
        <v>6.69</v>
      </c>
      <c r="L157">
        <v>6.03</v>
      </c>
    </row>
    <row r="158" spans="1:12">
      <c r="A158" s="39" t="s">
        <v>1115</v>
      </c>
      <c r="B158" s="128">
        <f t="shared" si="15"/>
        <v>1.58</v>
      </c>
      <c r="C158" s="41">
        <v>0.38</v>
      </c>
      <c r="D158" s="40"/>
      <c r="E158" s="39">
        <v>1180</v>
      </c>
      <c r="F158" s="110">
        <v>0.79800000000000004</v>
      </c>
      <c r="G158" s="118">
        <v>0.54</v>
      </c>
      <c r="H158" s="42">
        <f t="shared" si="14"/>
        <v>7.12</v>
      </c>
      <c r="L158">
        <v>6.03</v>
      </c>
    </row>
    <row r="159" spans="1:12">
      <c r="A159" s="39" t="s">
        <v>1116</v>
      </c>
      <c r="B159" s="128">
        <f t="shared" si="15"/>
        <v>1.74</v>
      </c>
      <c r="C159" s="41">
        <v>0.38</v>
      </c>
      <c r="D159" s="40"/>
      <c r="E159" s="39">
        <v>1300</v>
      </c>
      <c r="F159" s="110">
        <v>0.79800000000000004</v>
      </c>
      <c r="G159" s="118">
        <v>0.54</v>
      </c>
      <c r="H159" s="42">
        <f t="shared" si="14"/>
        <v>7.84</v>
      </c>
      <c r="L159">
        <v>6.03</v>
      </c>
    </row>
    <row r="160" spans="1:12">
      <c r="A160" s="39" t="s">
        <v>748</v>
      </c>
      <c r="B160" s="128">
        <v>1.76</v>
      </c>
      <c r="C160" s="41">
        <v>0.38</v>
      </c>
      <c r="D160" s="40"/>
      <c r="E160" s="39">
        <v>1320</v>
      </c>
      <c r="F160" s="110">
        <v>0.79800000000000004</v>
      </c>
      <c r="G160" s="118">
        <v>0.54</v>
      </c>
      <c r="H160" s="42">
        <f t="shared" si="14"/>
        <v>7.96</v>
      </c>
      <c r="L160">
        <v>6.03</v>
      </c>
    </row>
    <row r="161" spans="1:12">
      <c r="A161" s="39" t="s">
        <v>1117</v>
      </c>
      <c r="B161" s="128">
        <f t="shared" si="15"/>
        <v>1.83</v>
      </c>
      <c r="C161" s="41">
        <v>0.38</v>
      </c>
      <c r="D161" s="40"/>
      <c r="E161" s="39">
        <v>1364</v>
      </c>
      <c r="F161" s="110">
        <v>0.79800000000000004</v>
      </c>
      <c r="G161" s="118">
        <v>0.54</v>
      </c>
      <c r="H161" s="42">
        <f t="shared" ref="H161:H192" si="16">ROUND((L161/1000)*E161,2)</f>
        <v>8.2200000000000006</v>
      </c>
      <c r="L161">
        <v>6.03</v>
      </c>
    </row>
    <row r="162" spans="1:12">
      <c r="A162" s="39" t="s">
        <v>1118</v>
      </c>
      <c r="B162" s="128">
        <f t="shared" si="15"/>
        <v>1.9</v>
      </c>
      <c r="C162" s="41">
        <v>0.38</v>
      </c>
      <c r="D162" s="40"/>
      <c r="E162" s="39">
        <v>1419</v>
      </c>
      <c r="F162" s="110">
        <v>0.79800000000000004</v>
      </c>
      <c r="G162" s="118">
        <v>0.54</v>
      </c>
      <c r="H162" s="42">
        <f t="shared" si="16"/>
        <v>8.56</v>
      </c>
      <c r="L162">
        <v>6.03</v>
      </c>
    </row>
    <row r="163" spans="1:12">
      <c r="A163" s="39" t="s">
        <v>749</v>
      </c>
      <c r="B163" s="128">
        <f t="shared" ref="B163:B194" si="17">ROUND(((E163/1000)*(G163)+(E163/1000)*F163),2)</f>
        <v>1.9</v>
      </c>
      <c r="C163" s="41">
        <v>0.38</v>
      </c>
      <c r="D163" s="40"/>
      <c r="E163" s="39">
        <v>1420</v>
      </c>
      <c r="F163" s="110">
        <v>0.79800000000000004</v>
      </c>
      <c r="G163" s="118">
        <v>0.54</v>
      </c>
      <c r="H163" s="42">
        <f t="shared" si="16"/>
        <v>8.56</v>
      </c>
      <c r="L163">
        <v>6.03</v>
      </c>
    </row>
    <row r="164" spans="1:12">
      <c r="A164" s="39" t="s">
        <v>1119</v>
      </c>
      <c r="B164" s="128">
        <f t="shared" si="17"/>
        <v>1.93</v>
      </c>
      <c r="C164" s="41">
        <v>0.38</v>
      </c>
      <c r="D164" s="40"/>
      <c r="E164" s="39">
        <v>1440</v>
      </c>
      <c r="F164" s="110">
        <v>0.79800000000000004</v>
      </c>
      <c r="G164" s="118">
        <v>0.54</v>
      </c>
      <c r="H164" s="42">
        <f t="shared" si="16"/>
        <v>8.68</v>
      </c>
      <c r="L164">
        <v>6.03</v>
      </c>
    </row>
    <row r="165" spans="1:12">
      <c r="A165" s="39" t="s">
        <v>750</v>
      </c>
      <c r="B165" s="128">
        <f t="shared" si="17"/>
        <v>2.0099999999999998</v>
      </c>
      <c r="C165" s="41">
        <v>0.38</v>
      </c>
      <c r="D165" s="40"/>
      <c r="E165" s="39">
        <v>1500</v>
      </c>
      <c r="F165" s="110">
        <v>0.79800000000000004</v>
      </c>
      <c r="G165" s="118">
        <v>0.54</v>
      </c>
      <c r="H165" s="42">
        <f t="shared" si="16"/>
        <v>9.0500000000000007</v>
      </c>
      <c r="L165">
        <v>6.03</v>
      </c>
    </row>
    <row r="166" spans="1:12">
      <c r="A166" s="39" t="s">
        <v>751</v>
      </c>
      <c r="B166" s="128">
        <f t="shared" si="17"/>
        <v>2.35</v>
      </c>
      <c r="C166" s="41">
        <v>0.38</v>
      </c>
      <c r="D166" s="40"/>
      <c r="E166" s="39">
        <v>1760</v>
      </c>
      <c r="F166" s="110">
        <v>0.79800000000000004</v>
      </c>
      <c r="G166" s="118">
        <v>0.54</v>
      </c>
      <c r="H166" s="42">
        <f t="shared" si="16"/>
        <v>10.61</v>
      </c>
      <c r="L166">
        <v>6.03</v>
      </c>
    </row>
    <row r="167" spans="1:12">
      <c r="A167" s="39" t="s">
        <v>752</v>
      </c>
      <c r="B167" s="128">
        <v>2.38</v>
      </c>
      <c r="C167" s="41">
        <v>0.38</v>
      </c>
      <c r="D167" s="40"/>
      <c r="E167" s="39">
        <v>1775</v>
      </c>
      <c r="F167" s="110">
        <v>0.79800000000000004</v>
      </c>
      <c r="G167" s="118">
        <v>0.54</v>
      </c>
      <c r="H167" s="42">
        <f t="shared" si="16"/>
        <v>10.7</v>
      </c>
      <c r="L167">
        <v>6.03</v>
      </c>
    </row>
    <row r="168" spans="1:12">
      <c r="A168" s="39" t="s">
        <v>1120</v>
      </c>
      <c r="B168" s="128">
        <f t="shared" si="17"/>
        <v>2.41</v>
      </c>
      <c r="C168" s="41">
        <v>0.38</v>
      </c>
      <c r="D168" s="40"/>
      <c r="E168" s="39">
        <v>1800</v>
      </c>
      <c r="F168" s="110">
        <v>0.79800000000000004</v>
      </c>
      <c r="G168" s="118">
        <v>0.54</v>
      </c>
      <c r="H168" s="42">
        <f t="shared" si="16"/>
        <v>10.85</v>
      </c>
      <c r="L168">
        <v>6.03</v>
      </c>
    </row>
    <row r="169" spans="1:12">
      <c r="A169" s="39" t="s">
        <v>1121</v>
      </c>
      <c r="B169" s="128">
        <f t="shared" si="17"/>
        <v>2.5299999999999998</v>
      </c>
      <c r="C169" s="41">
        <v>0.38</v>
      </c>
      <c r="D169" s="40"/>
      <c r="E169" s="39">
        <v>1890</v>
      </c>
      <c r="F169" s="110">
        <v>0.79800000000000004</v>
      </c>
      <c r="G169" s="118">
        <v>0.54</v>
      </c>
      <c r="H169" s="42">
        <f t="shared" si="16"/>
        <v>11.4</v>
      </c>
      <c r="L169">
        <v>6.03</v>
      </c>
    </row>
    <row r="170" spans="1:12">
      <c r="A170" s="39" t="s">
        <v>753</v>
      </c>
      <c r="B170" s="128">
        <f t="shared" si="17"/>
        <v>2.5299999999999998</v>
      </c>
      <c r="C170" s="41">
        <v>0.38</v>
      </c>
      <c r="D170" s="40"/>
      <c r="E170" s="39">
        <v>1892</v>
      </c>
      <c r="F170" s="110">
        <v>0.79800000000000004</v>
      </c>
      <c r="G170" s="118">
        <v>0.54</v>
      </c>
      <c r="H170" s="42">
        <f t="shared" si="16"/>
        <v>11.41</v>
      </c>
      <c r="L170">
        <v>6.03</v>
      </c>
    </row>
    <row r="171" spans="1:12">
      <c r="A171" s="39" t="s">
        <v>1122</v>
      </c>
      <c r="B171" s="128">
        <f t="shared" si="17"/>
        <v>2.61</v>
      </c>
      <c r="C171" s="41">
        <v>0.38</v>
      </c>
      <c r="D171" s="40"/>
      <c r="E171" s="39">
        <v>1950</v>
      </c>
      <c r="F171" s="110">
        <v>0.79800000000000004</v>
      </c>
      <c r="G171" s="118">
        <v>0.54</v>
      </c>
      <c r="H171" s="42">
        <f t="shared" si="16"/>
        <v>11.76</v>
      </c>
      <c r="L171">
        <v>6.03</v>
      </c>
    </row>
    <row r="172" spans="1:12">
      <c r="A172" s="39" t="s">
        <v>754</v>
      </c>
      <c r="B172" s="128">
        <f t="shared" si="17"/>
        <v>2.65</v>
      </c>
      <c r="C172" s="41">
        <v>0.38</v>
      </c>
      <c r="D172" s="40"/>
      <c r="E172" s="39">
        <v>1980</v>
      </c>
      <c r="F172" s="110">
        <v>0.79800000000000004</v>
      </c>
      <c r="G172" s="118">
        <v>0.54</v>
      </c>
      <c r="H172" s="42">
        <f t="shared" si="16"/>
        <v>11.94</v>
      </c>
      <c r="L172">
        <v>6.03</v>
      </c>
    </row>
    <row r="173" spans="1:12">
      <c r="A173" s="39" t="s">
        <v>755</v>
      </c>
      <c r="B173" s="128">
        <f t="shared" si="17"/>
        <v>2.68</v>
      </c>
      <c r="C173" s="41">
        <v>0.38</v>
      </c>
      <c r="D173" s="40"/>
      <c r="E173" s="39">
        <v>2000</v>
      </c>
      <c r="F173" s="110">
        <v>0.79800000000000004</v>
      </c>
      <c r="G173" s="118">
        <v>0.54</v>
      </c>
      <c r="H173" s="42">
        <f t="shared" si="16"/>
        <v>12.06</v>
      </c>
      <c r="L173">
        <v>6.03</v>
      </c>
    </row>
    <row r="174" spans="1:12">
      <c r="A174" s="39" t="s">
        <v>759</v>
      </c>
      <c r="B174" s="128">
        <f t="shared" si="17"/>
        <v>2.74</v>
      </c>
      <c r="C174" s="41">
        <v>0.38</v>
      </c>
      <c r="D174" s="40"/>
      <c r="E174" s="39">
        <v>2046</v>
      </c>
      <c r="F174" s="110">
        <v>0.79800000000000004</v>
      </c>
      <c r="G174" s="118">
        <v>0.54</v>
      </c>
      <c r="H174" s="42">
        <f t="shared" si="16"/>
        <v>12.34</v>
      </c>
      <c r="L174">
        <v>6.03</v>
      </c>
    </row>
    <row r="175" spans="1:12">
      <c r="A175" s="39" t="s">
        <v>760</v>
      </c>
      <c r="B175" s="128">
        <f t="shared" si="17"/>
        <v>2.78</v>
      </c>
      <c r="C175" s="41">
        <v>0.38</v>
      </c>
      <c r="D175" s="40"/>
      <c r="E175" s="39">
        <v>2076</v>
      </c>
      <c r="F175" s="110">
        <v>0.79800000000000004</v>
      </c>
      <c r="G175" s="118">
        <v>0.54</v>
      </c>
      <c r="H175" s="42">
        <f t="shared" si="16"/>
        <v>12.52</v>
      </c>
      <c r="L175">
        <v>6.03</v>
      </c>
    </row>
    <row r="176" spans="1:12">
      <c r="A176" s="39" t="s">
        <v>1123</v>
      </c>
      <c r="B176" s="128">
        <f t="shared" si="17"/>
        <v>2.79</v>
      </c>
      <c r="C176" s="41">
        <v>0.38</v>
      </c>
      <c r="D176" s="40"/>
      <c r="E176" s="39">
        <v>2088</v>
      </c>
      <c r="F176" s="110">
        <v>0.79800000000000004</v>
      </c>
      <c r="G176" s="118">
        <v>0.54</v>
      </c>
      <c r="H176" s="42">
        <f t="shared" si="16"/>
        <v>12.59</v>
      </c>
      <c r="L176">
        <v>6.03</v>
      </c>
    </row>
    <row r="177" spans="1:12">
      <c r="A177" s="39" t="s">
        <v>756</v>
      </c>
      <c r="B177" s="128">
        <f t="shared" si="17"/>
        <v>2.81</v>
      </c>
      <c r="C177" s="41">
        <v>0.38</v>
      </c>
      <c r="D177" s="40"/>
      <c r="E177" s="39">
        <v>2100</v>
      </c>
      <c r="F177" s="110">
        <v>0.79800000000000004</v>
      </c>
      <c r="G177" s="118">
        <v>0.54</v>
      </c>
      <c r="H177" s="42">
        <f t="shared" si="16"/>
        <v>12.66</v>
      </c>
      <c r="L177">
        <v>6.03</v>
      </c>
    </row>
    <row r="178" spans="1:12">
      <c r="A178" s="39" t="s">
        <v>757</v>
      </c>
      <c r="B178" s="128">
        <v>2.85</v>
      </c>
      <c r="C178" s="41">
        <v>0.38</v>
      </c>
      <c r="D178" s="40"/>
      <c r="E178" s="39">
        <v>2124</v>
      </c>
      <c r="F178" s="110">
        <v>0.79800000000000004</v>
      </c>
      <c r="G178" s="118">
        <v>0.54</v>
      </c>
      <c r="H178" s="42">
        <f t="shared" si="16"/>
        <v>12.81</v>
      </c>
      <c r="L178">
        <v>6.03</v>
      </c>
    </row>
    <row r="179" spans="1:12">
      <c r="A179" s="39" t="s">
        <v>758</v>
      </c>
      <c r="B179" s="128">
        <f t="shared" si="17"/>
        <v>2.85</v>
      </c>
      <c r="C179" s="41">
        <v>0.38</v>
      </c>
      <c r="D179" s="40"/>
      <c r="E179" s="39">
        <v>2130</v>
      </c>
      <c r="F179" s="110">
        <v>0.79800000000000004</v>
      </c>
      <c r="G179" s="118">
        <v>0.54</v>
      </c>
      <c r="H179" s="42">
        <f t="shared" si="16"/>
        <v>11.95</v>
      </c>
      <c r="L179">
        <v>5.61</v>
      </c>
    </row>
    <row r="180" spans="1:12">
      <c r="A180" s="39" t="s">
        <v>1124</v>
      </c>
      <c r="B180" s="128">
        <f t="shared" si="17"/>
        <v>2.81</v>
      </c>
      <c r="C180" s="41">
        <v>0.38</v>
      </c>
      <c r="D180" s="40"/>
      <c r="E180" s="39">
        <v>2172</v>
      </c>
      <c r="F180" s="110">
        <v>0.754</v>
      </c>
      <c r="G180" s="118">
        <v>0.54</v>
      </c>
      <c r="H180" s="42">
        <f t="shared" si="16"/>
        <v>12.18</v>
      </c>
      <c r="L180">
        <v>5.61</v>
      </c>
    </row>
    <row r="181" spans="1:12">
      <c r="A181" s="39" t="s">
        <v>1125</v>
      </c>
      <c r="B181" s="128">
        <f t="shared" si="17"/>
        <v>2.91</v>
      </c>
      <c r="C181" s="41">
        <v>0.38</v>
      </c>
      <c r="D181" s="40"/>
      <c r="E181" s="39">
        <v>2250</v>
      </c>
      <c r="F181" s="110">
        <v>0.754</v>
      </c>
      <c r="G181" s="118">
        <v>0.54</v>
      </c>
      <c r="H181" s="42">
        <f t="shared" si="16"/>
        <v>12.62</v>
      </c>
      <c r="L181">
        <v>5.61</v>
      </c>
    </row>
    <row r="182" spans="1:12">
      <c r="A182" s="39" t="s">
        <v>1126</v>
      </c>
      <c r="B182" s="128">
        <f t="shared" si="17"/>
        <v>3.11</v>
      </c>
      <c r="C182" s="41">
        <v>0.38</v>
      </c>
      <c r="D182" s="40"/>
      <c r="E182" s="39">
        <v>2400</v>
      </c>
      <c r="F182" s="110">
        <v>0.754</v>
      </c>
      <c r="G182" s="118">
        <v>0.54</v>
      </c>
      <c r="H182" s="42">
        <f t="shared" si="16"/>
        <v>13.46</v>
      </c>
      <c r="L182">
        <v>5.61</v>
      </c>
    </row>
    <row r="183" spans="1:12">
      <c r="A183" s="39" t="s">
        <v>1127</v>
      </c>
      <c r="B183" s="128">
        <f t="shared" si="17"/>
        <v>3.24</v>
      </c>
      <c r="C183" s="41">
        <v>0.38</v>
      </c>
      <c r="D183" s="40"/>
      <c r="E183" s="39">
        <v>2500</v>
      </c>
      <c r="F183" s="110">
        <v>0.754</v>
      </c>
      <c r="G183" s="118">
        <v>0.54</v>
      </c>
      <c r="H183" s="42">
        <f t="shared" si="16"/>
        <v>14.03</v>
      </c>
      <c r="L183">
        <v>5.61</v>
      </c>
    </row>
    <row r="184" spans="1:12">
      <c r="A184" s="39" t="s">
        <v>1128</v>
      </c>
      <c r="B184" s="128">
        <f t="shared" si="17"/>
        <v>3.42</v>
      </c>
      <c r="C184" s="41">
        <v>0.38</v>
      </c>
      <c r="D184" s="40"/>
      <c r="E184" s="39">
        <v>2640</v>
      </c>
      <c r="F184" s="110">
        <v>0.754</v>
      </c>
      <c r="G184" s="118">
        <v>0.54</v>
      </c>
      <c r="H184" s="42">
        <f t="shared" si="16"/>
        <v>14.81</v>
      </c>
      <c r="L184">
        <v>5.61</v>
      </c>
    </row>
    <row r="185" spans="1:12">
      <c r="A185" s="39" t="s">
        <v>1129</v>
      </c>
      <c r="B185" s="128">
        <f t="shared" si="17"/>
        <v>3.53</v>
      </c>
      <c r="C185" s="41">
        <v>0.38</v>
      </c>
      <c r="D185" s="40"/>
      <c r="E185" s="39">
        <v>2728</v>
      </c>
      <c r="F185" s="110">
        <v>0.754</v>
      </c>
      <c r="G185" s="118">
        <v>0.54</v>
      </c>
      <c r="H185" s="42">
        <f t="shared" si="16"/>
        <v>15.3</v>
      </c>
      <c r="L185">
        <v>5.61</v>
      </c>
    </row>
    <row r="186" spans="1:12">
      <c r="A186" s="39" t="s">
        <v>761</v>
      </c>
      <c r="B186" s="128">
        <f t="shared" si="17"/>
        <v>3.67</v>
      </c>
      <c r="C186" s="41">
        <v>0.38</v>
      </c>
      <c r="D186" s="40"/>
      <c r="E186" s="39">
        <v>2840</v>
      </c>
      <c r="F186" s="110">
        <v>0.754</v>
      </c>
      <c r="G186" s="118">
        <v>0.54</v>
      </c>
      <c r="H186" s="42">
        <f t="shared" si="16"/>
        <v>15.93</v>
      </c>
      <c r="L186">
        <v>5.61</v>
      </c>
    </row>
    <row r="187" spans="1:12">
      <c r="A187" s="39" t="s">
        <v>762</v>
      </c>
      <c r="B187" s="128">
        <v>3.67</v>
      </c>
      <c r="C187" s="41">
        <v>0.38</v>
      </c>
      <c r="D187" s="40"/>
      <c r="E187" s="39">
        <v>2832</v>
      </c>
      <c r="F187" s="110">
        <v>0.754</v>
      </c>
      <c r="G187" s="118">
        <v>0.54</v>
      </c>
      <c r="H187" s="42">
        <f t="shared" si="16"/>
        <v>15.89</v>
      </c>
      <c r="L187">
        <v>5.61</v>
      </c>
    </row>
    <row r="188" spans="1:12">
      <c r="A188" s="39" t="s">
        <v>763</v>
      </c>
      <c r="B188" s="128">
        <f t="shared" si="17"/>
        <v>3.67</v>
      </c>
      <c r="C188" s="41">
        <v>0.38</v>
      </c>
      <c r="D188" s="40"/>
      <c r="E188" s="39">
        <v>2838</v>
      </c>
      <c r="F188" s="110">
        <v>0.754</v>
      </c>
      <c r="G188" s="118">
        <v>0.54</v>
      </c>
      <c r="H188" s="42">
        <f t="shared" si="16"/>
        <v>15.92</v>
      </c>
      <c r="L188">
        <v>5.61</v>
      </c>
    </row>
    <row r="189" spans="1:12">
      <c r="A189" s="39" t="s">
        <v>764</v>
      </c>
      <c r="B189" s="128">
        <f t="shared" si="17"/>
        <v>3.68</v>
      </c>
      <c r="C189" s="41">
        <v>0.38</v>
      </c>
      <c r="D189" s="40"/>
      <c r="E189" s="39">
        <v>2843</v>
      </c>
      <c r="F189" s="110">
        <v>0.754</v>
      </c>
      <c r="G189" s="118">
        <v>0.54</v>
      </c>
      <c r="H189" s="42">
        <f t="shared" si="16"/>
        <v>15.95</v>
      </c>
      <c r="L189">
        <v>5.61</v>
      </c>
    </row>
    <row r="190" spans="1:12">
      <c r="A190" s="39" t="s">
        <v>1130</v>
      </c>
      <c r="B190" s="128">
        <f t="shared" si="17"/>
        <v>3.88</v>
      </c>
      <c r="C190" s="41">
        <v>0.38</v>
      </c>
      <c r="D190" s="40"/>
      <c r="E190" s="39">
        <v>3000</v>
      </c>
      <c r="F190" s="110">
        <v>0.754</v>
      </c>
      <c r="G190" s="118">
        <v>0.54</v>
      </c>
      <c r="H190" s="42">
        <f t="shared" si="16"/>
        <v>16.829999999999998</v>
      </c>
      <c r="L190">
        <v>5.61</v>
      </c>
    </row>
    <row r="191" spans="1:12">
      <c r="A191" s="39" t="s">
        <v>1131</v>
      </c>
      <c r="B191" s="128">
        <f t="shared" si="17"/>
        <v>4.2699999999999996</v>
      </c>
      <c r="C191" s="41">
        <v>0.38</v>
      </c>
      <c r="D191" s="40"/>
      <c r="E191" s="39">
        <v>3300</v>
      </c>
      <c r="F191" s="110">
        <v>0.754</v>
      </c>
      <c r="G191" s="118">
        <v>0.54</v>
      </c>
      <c r="H191" s="42">
        <f t="shared" si="16"/>
        <v>18.510000000000002</v>
      </c>
      <c r="L191">
        <v>5.61</v>
      </c>
    </row>
    <row r="192" spans="1:12">
      <c r="A192" s="39" t="s">
        <v>1132</v>
      </c>
      <c r="B192" s="128">
        <f t="shared" si="17"/>
        <v>4.55</v>
      </c>
      <c r="C192" s="41">
        <v>0.38</v>
      </c>
      <c r="D192" s="40"/>
      <c r="E192" s="39">
        <v>3520</v>
      </c>
      <c r="F192" s="110">
        <v>0.754</v>
      </c>
      <c r="G192" s="118">
        <v>0.54</v>
      </c>
      <c r="H192" s="42">
        <f t="shared" si="16"/>
        <v>19.75</v>
      </c>
      <c r="L192">
        <v>5.61</v>
      </c>
    </row>
    <row r="193" spans="1:12">
      <c r="A193" s="39" t="s">
        <v>1133</v>
      </c>
      <c r="B193" s="128">
        <f t="shared" si="17"/>
        <v>4.59</v>
      </c>
      <c r="C193" s="41">
        <v>0.38</v>
      </c>
      <c r="D193" s="40"/>
      <c r="E193" s="39">
        <v>3550</v>
      </c>
      <c r="F193" s="110">
        <v>0.754</v>
      </c>
      <c r="G193" s="118">
        <v>0.54</v>
      </c>
      <c r="H193" s="42">
        <f t="shared" ref="H193:H227" si="18">ROUND((L193/1000)*E193,2)</f>
        <v>19.920000000000002</v>
      </c>
      <c r="L193">
        <v>5.61</v>
      </c>
    </row>
    <row r="194" spans="1:12">
      <c r="A194" s="39" t="s">
        <v>1134</v>
      </c>
      <c r="B194" s="128">
        <f t="shared" si="17"/>
        <v>4.87</v>
      </c>
      <c r="C194" s="41">
        <v>0.38</v>
      </c>
      <c r="D194" s="40"/>
      <c r="E194" s="39">
        <v>3760</v>
      </c>
      <c r="F194" s="110">
        <v>0.754</v>
      </c>
      <c r="G194" s="118">
        <v>0.54</v>
      </c>
      <c r="H194" s="42">
        <f t="shared" si="18"/>
        <v>21.09</v>
      </c>
      <c r="L194">
        <v>5.61</v>
      </c>
    </row>
    <row r="195" spans="1:12">
      <c r="A195" s="39" t="s">
        <v>765</v>
      </c>
      <c r="B195" s="128">
        <v>4.8899999999999997</v>
      </c>
      <c r="C195" s="41">
        <v>0.38</v>
      </c>
      <c r="D195" s="40"/>
      <c r="E195" s="39">
        <v>3784</v>
      </c>
      <c r="F195" s="110">
        <v>0.754</v>
      </c>
      <c r="G195" s="118">
        <v>0.54</v>
      </c>
      <c r="H195" s="42">
        <f t="shared" si="18"/>
        <v>21.23</v>
      </c>
      <c r="L195">
        <v>5.61</v>
      </c>
    </row>
    <row r="196" spans="1:12">
      <c r="A196" s="39" t="s">
        <v>766</v>
      </c>
      <c r="B196" s="128">
        <v>5</v>
      </c>
      <c r="C196" s="41">
        <v>0.38</v>
      </c>
      <c r="D196" s="40"/>
      <c r="E196" s="39">
        <v>3960</v>
      </c>
      <c r="F196" s="110">
        <v>0.72099999999999997</v>
      </c>
      <c r="G196" s="118">
        <v>0.54</v>
      </c>
      <c r="H196" s="42">
        <f t="shared" si="18"/>
        <v>20.95</v>
      </c>
      <c r="L196">
        <v>5.29</v>
      </c>
    </row>
    <row r="197" spans="1:12">
      <c r="A197" s="39" t="s">
        <v>767</v>
      </c>
      <c r="B197" s="128">
        <f t="shared" ref="B197:B212" si="19">ROUND(((E197/1000)*(G197)+(E197/1000)*F197),2)</f>
        <v>5.04</v>
      </c>
      <c r="C197" s="41">
        <v>0.38</v>
      </c>
      <c r="D197" s="40"/>
      <c r="E197" s="39">
        <v>4000</v>
      </c>
      <c r="F197" s="110">
        <v>0.72099999999999997</v>
      </c>
      <c r="G197" s="118">
        <v>0.54</v>
      </c>
      <c r="H197" s="42">
        <f t="shared" si="18"/>
        <v>21.16</v>
      </c>
      <c r="L197">
        <v>5.29</v>
      </c>
    </row>
    <row r="198" spans="1:12">
      <c r="A198" s="39" t="s">
        <v>768</v>
      </c>
      <c r="B198" s="128">
        <f t="shared" si="19"/>
        <v>5.16</v>
      </c>
      <c r="C198" s="41">
        <v>0.38</v>
      </c>
      <c r="D198" s="40"/>
      <c r="E198" s="39">
        <v>4092</v>
      </c>
      <c r="F198" s="110">
        <v>0.72099999999999997</v>
      </c>
      <c r="G198" s="118">
        <v>0.54</v>
      </c>
      <c r="H198" s="42">
        <f t="shared" si="18"/>
        <v>21.65</v>
      </c>
      <c r="L198">
        <v>5.29</v>
      </c>
    </row>
    <row r="199" spans="1:12">
      <c r="A199" s="39" t="s">
        <v>769</v>
      </c>
      <c r="B199" s="128">
        <f t="shared" si="19"/>
        <v>5.37</v>
      </c>
      <c r="C199" s="41">
        <v>0.38</v>
      </c>
      <c r="D199" s="40"/>
      <c r="E199" s="39">
        <v>4260</v>
      </c>
      <c r="F199" s="110">
        <v>0.72099999999999997</v>
      </c>
      <c r="G199" s="118">
        <v>0.54</v>
      </c>
      <c r="H199" s="42">
        <f t="shared" si="18"/>
        <v>22.54</v>
      </c>
      <c r="L199">
        <v>5.29</v>
      </c>
    </row>
    <row r="200" spans="1:12">
      <c r="A200" s="39" t="s">
        <v>770</v>
      </c>
      <c r="B200" s="128">
        <f t="shared" si="19"/>
        <v>6.31</v>
      </c>
      <c r="C200" s="41">
        <v>0.38</v>
      </c>
      <c r="D200" s="40"/>
      <c r="E200" s="39">
        <v>5000</v>
      </c>
      <c r="F200" s="110">
        <v>0.72099999999999997</v>
      </c>
      <c r="G200" s="118">
        <v>0.54</v>
      </c>
      <c r="H200" s="42">
        <f t="shared" si="18"/>
        <v>26.45</v>
      </c>
      <c r="L200">
        <v>5.29</v>
      </c>
    </row>
    <row r="201" spans="1:12">
      <c r="A201" s="39" t="s">
        <v>771</v>
      </c>
      <c r="B201" s="128">
        <f t="shared" si="19"/>
        <v>6.45</v>
      </c>
      <c r="C201" s="41">
        <v>0.38</v>
      </c>
      <c r="D201" s="40"/>
      <c r="E201" s="39">
        <v>5115</v>
      </c>
      <c r="F201" s="110">
        <v>0.72099999999999997</v>
      </c>
      <c r="G201" s="118">
        <v>0.54</v>
      </c>
      <c r="H201" s="42">
        <f t="shared" si="18"/>
        <v>27.06</v>
      </c>
      <c r="L201">
        <v>5.29</v>
      </c>
    </row>
    <row r="202" spans="1:12">
      <c r="A202" s="39" t="s">
        <v>1135</v>
      </c>
      <c r="B202" s="128">
        <v>6.72</v>
      </c>
      <c r="C202" s="41">
        <v>0.38</v>
      </c>
      <c r="D202" s="40"/>
      <c r="E202" s="39">
        <v>5325</v>
      </c>
      <c r="F202" s="110">
        <v>0.72099999999999997</v>
      </c>
      <c r="G202" s="118">
        <v>0.54</v>
      </c>
      <c r="H202" s="42">
        <f t="shared" si="18"/>
        <v>28.17</v>
      </c>
      <c r="L202">
        <v>5.29</v>
      </c>
    </row>
    <row r="203" spans="1:12">
      <c r="A203" s="39" t="s">
        <v>772</v>
      </c>
      <c r="B203" s="128">
        <f t="shared" si="19"/>
        <v>7.49</v>
      </c>
      <c r="C203" s="41">
        <v>0.38</v>
      </c>
      <c r="D203" s="40"/>
      <c r="E203" s="39">
        <v>5940</v>
      </c>
      <c r="F203" s="110">
        <v>0.72099999999999997</v>
      </c>
      <c r="G203" s="118">
        <v>0.54</v>
      </c>
      <c r="H203" s="42">
        <f t="shared" si="18"/>
        <v>31.42</v>
      </c>
      <c r="L203">
        <v>5.29</v>
      </c>
    </row>
    <row r="204" spans="1:12">
      <c r="A204" s="39" t="s">
        <v>1136</v>
      </c>
      <c r="B204" s="128">
        <f t="shared" si="19"/>
        <v>9.2899999999999991</v>
      </c>
      <c r="C204" s="41">
        <v>0.38</v>
      </c>
      <c r="D204" s="40"/>
      <c r="E204" s="39">
        <v>7368</v>
      </c>
      <c r="F204" s="110">
        <v>0.72099999999999997</v>
      </c>
      <c r="G204" s="118">
        <v>0.54</v>
      </c>
      <c r="H204" s="42">
        <f t="shared" si="18"/>
        <v>38.979999999999997</v>
      </c>
      <c r="L204">
        <v>5.29</v>
      </c>
    </row>
    <row r="205" spans="1:12">
      <c r="A205" s="39" t="s">
        <v>773</v>
      </c>
      <c r="B205" s="128">
        <f t="shared" si="19"/>
        <v>9.69</v>
      </c>
      <c r="C205" s="41">
        <v>0.38</v>
      </c>
      <c r="D205" s="40"/>
      <c r="E205" s="39">
        <v>7920</v>
      </c>
      <c r="F205" s="110">
        <v>0.68300000000000005</v>
      </c>
      <c r="G205" s="118">
        <v>0.54</v>
      </c>
      <c r="H205" s="42">
        <f t="shared" si="18"/>
        <v>41.9</v>
      </c>
      <c r="L205">
        <v>5.29</v>
      </c>
    </row>
    <row r="206" spans="1:12">
      <c r="A206" s="39" t="s">
        <v>778</v>
      </c>
      <c r="B206" s="128">
        <f t="shared" si="19"/>
        <v>10.01</v>
      </c>
      <c r="C206" s="41">
        <v>0.38</v>
      </c>
      <c r="D206" s="40"/>
      <c r="E206" s="39">
        <v>8184</v>
      </c>
      <c r="F206" s="110">
        <v>0.68300000000000005</v>
      </c>
      <c r="G206" s="118">
        <v>0.54</v>
      </c>
      <c r="H206" s="42">
        <f t="shared" si="18"/>
        <v>43.29</v>
      </c>
      <c r="L206">
        <v>5.29</v>
      </c>
    </row>
    <row r="207" spans="1:12">
      <c r="A207" s="39" t="s">
        <v>1137</v>
      </c>
      <c r="B207" s="128">
        <f t="shared" si="19"/>
        <v>10.33</v>
      </c>
      <c r="C207" s="41">
        <v>0.38</v>
      </c>
      <c r="D207" s="40"/>
      <c r="E207" s="39">
        <v>8448</v>
      </c>
      <c r="F207" s="110">
        <v>0.68300000000000005</v>
      </c>
      <c r="G207" s="118">
        <v>0.54</v>
      </c>
      <c r="H207" s="42">
        <f t="shared" si="18"/>
        <v>44.69</v>
      </c>
      <c r="L207">
        <v>5.29</v>
      </c>
    </row>
    <row r="208" spans="1:12">
      <c r="A208" s="39" t="s">
        <v>779</v>
      </c>
      <c r="B208" s="128">
        <f t="shared" si="19"/>
        <v>10.42</v>
      </c>
      <c r="C208" s="41">
        <v>0.38</v>
      </c>
      <c r="D208" s="40"/>
      <c r="E208" s="39">
        <v>8520</v>
      </c>
      <c r="F208" s="110">
        <v>0.68300000000000005</v>
      </c>
      <c r="G208" s="118">
        <v>0.54</v>
      </c>
      <c r="H208" s="42">
        <f t="shared" si="18"/>
        <v>41.92</v>
      </c>
      <c r="L208">
        <v>4.92</v>
      </c>
    </row>
    <row r="209" spans="1:12">
      <c r="A209" s="39" t="s">
        <v>1138</v>
      </c>
      <c r="B209" s="128">
        <f t="shared" si="19"/>
        <v>11.19</v>
      </c>
      <c r="C209" s="41">
        <v>0.38</v>
      </c>
      <c r="D209" s="40"/>
      <c r="E209" s="39">
        <v>9150</v>
      </c>
      <c r="F209" s="110">
        <v>0.68300000000000005</v>
      </c>
      <c r="G209" s="118">
        <v>0.54</v>
      </c>
      <c r="H209" s="42">
        <f t="shared" si="18"/>
        <v>48.4</v>
      </c>
      <c r="L209">
        <v>5.29</v>
      </c>
    </row>
    <row r="210" spans="1:12">
      <c r="A210" s="39" t="s">
        <v>1163</v>
      </c>
      <c r="B210" s="128">
        <f t="shared" si="19"/>
        <v>13.02</v>
      </c>
      <c r="C210" s="41">
        <v>0.38</v>
      </c>
      <c r="D210" s="40"/>
      <c r="E210" s="39">
        <v>10650</v>
      </c>
      <c r="F210" s="110">
        <v>0.68300000000000005</v>
      </c>
      <c r="G210" s="118">
        <v>0.54</v>
      </c>
      <c r="H210" s="42">
        <f t="shared" si="18"/>
        <v>56.34</v>
      </c>
      <c r="L210">
        <v>5.29</v>
      </c>
    </row>
    <row r="211" spans="1:12">
      <c r="A211" s="39" t="s">
        <v>1165</v>
      </c>
      <c r="B211" s="128">
        <f t="shared" si="19"/>
        <v>15.63</v>
      </c>
      <c r="C211" s="41">
        <v>0.38</v>
      </c>
      <c r="D211" s="40"/>
      <c r="E211" s="39">
        <v>12780</v>
      </c>
      <c r="F211" s="110">
        <v>0.68300000000000005</v>
      </c>
      <c r="G211" s="118">
        <v>0.54</v>
      </c>
      <c r="H211" s="42">
        <f t="shared" si="18"/>
        <v>67.61</v>
      </c>
      <c r="L211">
        <v>5.29</v>
      </c>
    </row>
    <row r="212" spans="1:12">
      <c r="A212" s="39" t="s">
        <v>1139</v>
      </c>
      <c r="B212" s="128">
        <f t="shared" si="19"/>
        <v>14.68</v>
      </c>
      <c r="C212" s="41">
        <v>0.38</v>
      </c>
      <c r="D212" s="40"/>
      <c r="E212" s="39">
        <v>12000</v>
      </c>
      <c r="F212" s="110">
        <v>0.68300000000000005</v>
      </c>
      <c r="G212" s="118">
        <v>0.54</v>
      </c>
      <c r="H212" s="42">
        <f t="shared" si="18"/>
        <v>63.48</v>
      </c>
      <c r="L212">
        <v>5.29</v>
      </c>
    </row>
    <row r="213" spans="1:12">
      <c r="A213" s="49" t="s">
        <v>1157</v>
      </c>
      <c r="B213" s="128">
        <f>ROUND(((E213/1000)*F213),2)</f>
        <v>12.36</v>
      </c>
      <c r="C213" s="41">
        <v>0.38</v>
      </c>
      <c r="D213" s="40"/>
      <c r="E213" s="39">
        <v>19000</v>
      </c>
      <c r="F213" s="110">
        <v>0.65059999999999996</v>
      </c>
      <c r="G213" s="118">
        <v>0</v>
      </c>
      <c r="H213" s="42">
        <f t="shared" si="18"/>
        <v>100.51</v>
      </c>
      <c r="L213">
        <v>5.29</v>
      </c>
    </row>
    <row r="214" spans="1:12">
      <c r="A214" s="49" t="s">
        <v>774</v>
      </c>
      <c r="B214" s="128">
        <f t="shared" ref="B214:B217" si="20">ROUND(((E214/1000)*F214),2)</f>
        <v>13.01</v>
      </c>
      <c r="C214" s="41">
        <v>0.38</v>
      </c>
      <c r="D214" s="40"/>
      <c r="E214" s="39">
        <v>20000</v>
      </c>
      <c r="F214" s="110">
        <v>0.65059999999999996</v>
      </c>
      <c r="G214" s="118">
        <v>0</v>
      </c>
      <c r="H214" s="42">
        <f t="shared" si="18"/>
        <v>98.4</v>
      </c>
      <c r="L214">
        <v>4.92</v>
      </c>
    </row>
    <row r="215" spans="1:12">
      <c r="A215" s="49" t="s">
        <v>775</v>
      </c>
      <c r="B215" s="128">
        <f t="shared" si="20"/>
        <v>19.52</v>
      </c>
      <c r="C215" s="41">
        <v>0.38</v>
      </c>
      <c r="D215" s="40"/>
      <c r="E215" s="39">
        <v>30000</v>
      </c>
      <c r="F215" s="110">
        <v>0.65059999999999996</v>
      </c>
      <c r="G215" s="118">
        <v>0</v>
      </c>
      <c r="H215" s="42">
        <f t="shared" si="18"/>
        <v>147.6</v>
      </c>
      <c r="L215">
        <v>4.92</v>
      </c>
    </row>
    <row r="216" spans="1:12">
      <c r="A216" s="49" t="s">
        <v>776</v>
      </c>
      <c r="B216" s="128">
        <f t="shared" si="20"/>
        <v>32.53</v>
      </c>
      <c r="C216" s="41">
        <v>0.38</v>
      </c>
      <c r="D216" s="40"/>
      <c r="E216" s="39">
        <v>50000</v>
      </c>
      <c r="F216" s="110">
        <v>0.65059999999999996</v>
      </c>
      <c r="G216" s="118">
        <v>0</v>
      </c>
      <c r="H216" s="42">
        <f t="shared" si="18"/>
        <v>246</v>
      </c>
      <c r="L216">
        <v>4.92</v>
      </c>
    </row>
    <row r="217" spans="1:12">
      <c r="A217" s="49" t="s">
        <v>777</v>
      </c>
      <c r="B217" s="128">
        <f t="shared" si="20"/>
        <v>38.130000000000003</v>
      </c>
      <c r="C217" s="41">
        <v>0.38</v>
      </c>
      <c r="D217" s="40"/>
      <c r="E217" s="39">
        <v>58600</v>
      </c>
      <c r="F217" s="110">
        <v>0.65059999999999996</v>
      </c>
      <c r="G217" s="118">
        <v>0</v>
      </c>
      <c r="H217" s="42">
        <f t="shared" si="18"/>
        <v>288.31</v>
      </c>
      <c r="L217">
        <v>4.92</v>
      </c>
    </row>
    <row r="218" spans="1:12">
      <c r="A218" s="39" t="s">
        <v>1160</v>
      </c>
      <c r="B218" s="58">
        <v>0</v>
      </c>
      <c r="C218" s="41">
        <v>0.35</v>
      </c>
      <c r="D218" s="40"/>
      <c r="E218" s="39">
        <v>473</v>
      </c>
      <c r="F218" s="39">
        <v>0.38200000000000001</v>
      </c>
      <c r="G218">
        <v>0.25900000000000001</v>
      </c>
      <c r="H218" s="42">
        <f t="shared" si="18"/>
        <v>1.23</v>
      </c>
      <c r="L218">
        <v>2.6</v>
      </c>
    </row>
    <row r="219" spans="1:12">
      <c r="A219" s="39" t="s">
        <v>1754</v>
      </c>
      <c r="B219" s="58">
        <v>0</v>
      </c>
      <c r="C219" s="41">
        <v>0.35</v>
      </c>
      <c r="D219" s="40"/>
      <c r="E219" s="39">
        <v>500</v>
      </c>
      <c r="F219" s="39">
        <v>0.38200000000000001</v>
      </c>
      <c r="G219">
        <v>0.25900000000000001</v>
      </c>
      <c r="H219" s="42">
        <f t="shared" si="18"/>
        <v>1.3</v>
      </c>
      <c r="L219">
        <v>2.6</v>
      </c>
    </row>
    <row r="220" spans="1:12">
      <c r="A220" s="39" t="s">
        <v>1755</v>
      </c>
      <c r="B220" s="58">
        <v>0</v>
      </c>
      <c r="C220" s="41">
        <v>0.35</v>
      </c>
      <c r="D220" s="40"/>
      <c r="E220" s="39">
        <v>1000</v>
      </c>
      <c r="F220" s="39">
        <v>0.38200000000000001</v>
      </c>
      <c r="G220">
        <v>0.25900000000000001</v>
      </c>
      <c r="H220" s="42">
        <f t="shared" si="18"/>
        <v>2.6</v>
      </c>
      <c r="L220">
        <v>2.6</v>
      </c>
    </row>
    <row r="221" spans="1:12">
      <c r="A221" s="39" t="s">
        <v>1756</v>
      </c>
      <c r="B221" s="58">
        <v>0</v>
      </c>
      <c r="C221" s="41">
        <v>0.35</v>
      </c>
      <c r="D221" s="40"/>
      <c r="E221" s="39">
        <v>1320</v>
      </c>
      <c r="F221" s="39">
        <v>0.38200000000000001</v>
      </c>
      <c r="G221">
        <v>0.25900000000000001</v>
      </c>
      <c r="H221" s="42">
        <f t="shared" si="18"/>
        <v>3.43</v>
      </c>
      <c r="L221">
        <v>2.6</v>
      </c>
    </row>
    <row r="222" spans="1:12">
      <c r="A222" s="39" t="s">
        <v>1161</v>
      </c>
      <c r="B222" s="58">
        <v>0</v>
      </c>
      <c r="C222" s="41">
        <v>0.35</v>
      </c>
      <c r="D222" s="40"/>
      <c r="E222" s="39">
        <v>1420</v>
      </c>
      <c r="F222" s="39">
        <v>0.38200000000000001</v>
      </c>
      <c r="G222">
        <v>0.25900000000000001</v>
      </c>
      <c r="H222" s="42">
        <f t="shared" si="18"/>
        <v>3.69</v>
      </c>
      <c r="L222">
        <v>2.6</v>
      </c>
    </row>
    <row r="223" spans="1:12">
      <c r="A223" s="39" t="s">
        <v>1162</v>
      </c>
      <c r="B223" s="58">
        <v>0</v>
      </c>
      <c r="C223" s="41">
        <v>0.35</v>
      </c>
      <c r="D223" s="40"/>
      <c r="E223" s="39">
        <v>1892</v>
      </c>
      <c r="F223" s="39">
        <v>0.38200000000000001</v>
      </c>
      <c r="G223">
        <v>0.25900000000000001</v>
      </c>
      <c r="H223" s="42">
        <f t="shared" si="18"/>
        <v>4.92</v>
      </c>
      <c r="L223">
        <v>2.6</v>
      </c>
    </row>
    <row r="224" spans="1:12">
      <c r="A224" s="39" t="s">
        <v>780</v>
      </c>
      <c r="B224" s="58">
        <v>0</v>
      </c>
      <c r="C224" s="41">
        <v>0.35</v>
      </c>
      <c r="D224" s="40"/>
      <c r="E224" s="39">
        <v>2046</v>
      </c>
      <c r="F224" s="39">
        <v>0.38200000000000001</v>
      </c>
      <c r="G224">
        <v>0.25900000000000001</v>
      </c>
      <c r="H224" s="42">
        <f t="shared" si="18"/>
        <v>5.32</v>
      </c>
      <c r="L224">
        <v>2.6</v>
      </c>
    </row>
    <row r="225" spans="1:12">
      <c r="A225" s="39" t="s">
        <v>781</v>
      </c>
      <c r="B225" s="58">
        <v>0</v>
      </c>
      <c r="C225" s="41">
        <v>0.35</v>
      </c>
      <c r="D225" s="40"/>
      <c r="E225" s="39">
        <v>2130</v>
      </c>
      <c r="F225" s="39">
        <v>0.38200000000000001</v>
      </c>
      <c r="G225">
        <v>0.25900000000000001</v>
      </c>
      <c r="H225" s="42">
        <f t="shared" si="18"/>
        <v>5.54</v>
      </c>
      <c r="L225">
        <v>2.6</v>
      </c>
    </row>
    <row r="226" spans="1:12">
      <c r="A226" s="39" t="s">
        <v>782</v>
      </c>
      <c r="B226" s="58">
        <v>0</v>
      </c>
      <c r="C226" s="41">
        <v>0.35</v>
      </c>
      <c r="D226" s="40"/>
      <c r="E226" s="39">
        <v>4260</v>
      </c>
      <c r="F226" s="39">
        <v>0.33500000000000002</v>
      </c>
      <c r="G226">
        <v>0.25900000000000001</v>
      </c>
      <c r="H226" s="42">
        <f t="shared" si="18"/>
        <v>11.12</v>
      </c>
      <c r="L226">
        <v>2.61</v>
      </c>
    </row>
    <row r="227" spans="1:12">
      <c r="A227" s="49" t="s">
        <v>790</v>
      </c>
      <c r="B227" s="58">
        <v>13.01</v>
      </c>
      <c r="C227" s="41">
        <v>0.38</v>
      </c>
      <c r="D227" s="40"/>
      <c r="E227" s="39">
        <v>20000</v>
      </c>
      <c r="F227" s="39">
        <v>0.65059999999999996</v>
      </c>
      <c r="G227">
        <v>0</v>
      </c>
      <c r="H227" s="42">
        <f t="shared" si="18"/>
        <v>98.4</v>
      </c>
      <c r="L227">
        <v>4.92</v>
      </c>
    </row>
    <row r="228" spans="1:12">
      <c r="A228" s="49" t="s">
        <v>791</v>
      </c>
      <c r="B228" s="58">
        <v>19.52</v>
      </c>
      <c r="C228" s="41">
        <v>0.38</v>
      </c>
      <c r="D228" s="40"/>
      <c r="E228" s="39">
        <v>30000</v>
      </c>
      <c r="F228" s="39">
        <v>0.65059999999999996</v>
      </c>
      <c r="G228">
        <v>0</v>
      </c>
      <c r="H228" s="42">
        <f t="shared" ref="H228:H619" si="21">ROUND((L228/1000)*E228,2)</f>
        <v>147.6</v>
      </c>
      <c r="L228">
        <v>4.92</v>
      </c>
    </row>
    <row r="229" spans="1:12">
      <c r="A229" s="49" t="s">
        <v>792</v>
      </c>
      <c r="B229" s="58">
        <v>32.53</v>
      </c>
      <c r="C229" s="41">
        <v>0.38</v>
      </c>
      <c r="D229" s="40"/>
      <c r="E229" s="39">
        <v>50000</v>
      </c>
      <c r="F229" s="39">
        <v>0.65059999999999996</v>
      </c>
      <c r="G229">
        <v>0</v>
      </c>
      <c r="H229" s="42">
        <f t="shared" si="21"/>
        <v>246</v>
      </c>
      <c r="L229">
        <v>4.92</v>
      </c>
    </row>
    <row r="230" spans="1:12">
      <c r="A230" s="117" t="s">
        <v>1326</v>
      </c>
      <c r="B230" s="128">
        <f t="shared" ref="B230:B294" si="22">ROUND(((E230/1000)*(G230)+(E230/1000)*F230),2)</f>
        <v>0.34</v>
      </c>
      <c r="C230" s="41">
        <v>0.38</v>
      </c>
      <c r="D230" s="40">
        <v>0.67</v>
      </c>
      <c r="E230" s="39">
        <v>250</v>
      </c>
      <c r="F230" s="110">
        <v>0.80300000000000005</v>
      </c>
      <c r="G230" s="118">
        <v>0.54</v>
      </c>
      <c r="H230" s="42">
        <f t="shared" ref="H230:H301" si="23">ROUND((L230/1000)*E230,2)</f>
        <v>1.52</v>
      </c>
      <c r="L230">
        <v>6.08</v>
      </c>
    </row>
    <row r="231" spans="1:12">
      <c r="A231" s="117" t="s">
        <v>1327</v>
      </c>
      <c r="B231" s="128">
        <v>0.45</v>
      </c>
      <c r="C231" s="41">
        <v>0.38</v>
      </c>
      <c r="D231" s="40">
        <v>0.67</v>
      </c>
      <c r="E231" s="39">
        <v>330</v>
      </c>
      <c r="F231" s="110">
        <v>0.80300000000000005</v>
      </c>
      <c r="G231" s="118">
        <v>0.54</v>
      </c>
      <c r="H231" s="42">
        <f t="shared" si="23"/>
        <v>2.0099999999999998</v>
      </c>
      <c r="L231">
        <v>6.08</v>
      </c>
    </row>
    <row r="232" spans="1:12">
      <c r="A232" s="117" t="s">
        <v>1328</v>
      </c>
      <c r="B232" s="128">
        <v>0.45</v>
      </c>
      <c r="C232" s="41">
        <v>0.38</v>
      </c>
      <c r="D232" s="40">
        <v>0.67</v>
      </c>
      <c r="E232" s="39">
        <v>341</v>
      </c>
      <c r="F232" s="110">
        <v>0.80300000000000005</v>
      </c>
      <c r="G232" s="118">
        <v>0.54</v>
      </c>
      <c r="H232" s="42">
        <f t="shared" si="23"/>
        <v>2.0699999999999998</v>
      </c>
      <c r="L232">
        <v>6.08</v>
      </c>
    </row>
    <row r="233" spans="1:12">
      <c r="A233" s="117" t="s">
        <v>1329</v>
      </c>
      <c r="B233" s="128">
        <f t="shared" si="22"/>
        <v>0.48</v>
      </c>
      <c r="C233" s="41">
        <v>0.38</v>
      </c>
      <c r="D233" s="40">
        <v>0.67</v>
      </c>
      <c r="E233" s="39">
        <v>355</v>
      </c>
      <c r="F233" s="110">
        <v>0.80300000000000005</v>
      </c>
      <c r="G233" s="118">
        <v>0.54</v>
      </c>
      <c r="H233" s="42">
        <f t="shared" si="23"/>
        <v>2.16</v>
      </c>
      <c r="L233">
        <v>6.08</v>
      </c>
    </row>
    <row r="234" spans="1:12">
      <c r="A234" s="117" t="s">
        <v>1330</v>
      </c>
      <c r="B234" s="128">
        <f t="shared" si="22"/>
        <v>0.5</v>
      </c>
      <c r="C234" s="41">
        <v>0.38</v>
      </c>
      <c r="D234" s="40">
        <v>0.67</v>
      </c>
      <c r="E234" s="39">
        <v>375</v>
      </c>
      <c r="F234" s="110">
        <v>0.80300000000000005</v>
      </c>
      <c r="G234" s="118">
        <v>0.54</v>
      </c>
      <c r="H234" s="42">
        <f t="shared" si="23"/>
        <v>2.2799999999999998</v>
      </c>
      <c r="L234">
        <v>6.08</v>
      </c>
    </row>
    <row r="235" spans="1:12">
      <c r="A235" s="117" t="s">
        <v>1331</v>
      </c>
      <c r="B235" s="128">
        <f t="shared" si="22"/>
        <v>0.59</v>
      </c>
      <c r="C235" s="41">
        <v>0.38</v>
      </c>
      <c r="D235" s="40">
        <v>0.67</v>
      </c>
      <c r="E235" s="39">
        <v>440</v>
      </c>
      <c r="F235" s="110">
        <v>0.80300000000000005</v>
      </c>
      <c r="G235" s="118">
        <v>0.54</v>
      </c>
      <c r="H235" s="42">
        <f t="shared" si="23"/>
        <v>2.68</v>
      </c>
      <c r="L235">
        <v>6.08</v>
      </c>
    </row>
    <row r="236" spans="1:12">
      <c r="A236" s="117" t="s">
        <v>1332</v>
      </c>
      <c r="B236" s="128">
        <f t="shared" si="22"/>
        <v>0.64</v>
      </c>
      <c r="C236" s="41">
        <v>0.38</v>
      </c>
      <c r="D236" s="40">
        <v>0.67</v>
      </c>
      <c r="E236" s="39">
        <v>473</v>
      </c>
      <c r="F236" s="110">
        <v>0.80300000000000005</v>
      </c>
      <c r="G236" s="118">
        <v>0.54</v>
      </c>
      <c r="H236" s="42">
        <f t="shared" si="23"/>
        <v>2.88</v>
      </c>
      <c r="L236">
        <v>6.08</v>
      </c>
    </row>
    <row r="237" spans="1:12">
      <c r="A237" s="117" t="s">
        <v>1333</v>
      </c>
      <c r="B237" s="128">
        <v>0.67</v>
      </c>
      <c r="C237" s="41">
        <v>0.38</v>
      </c>
      <c r="D237" s="40">
        <v>0.67</v>
      </c>
      <c r="E237" s="39">
        <v>500</v>
      </c>
      <c r="F237" s="110">
        <v>0.80300000000000005</v>
      </c>
      <c r="G237" s="118">
        <v>0.54</v>
      </c>
      <c r="H237" s="42">
        <f t="shared" si="23"/>
        <v>3.04</v>
      </c>
      <c r="L237">
        <v>6.08</v>
      </c>
    </row>
    <row r="238" spans="1:12">
      <c r="A238" s="117" t="s">
        <v>1334</v>
      </c>
      <c r="B238" s="128">
        <f t="shared" si="22"/>
        <v>0.74</v>
      </c>
      <c r="C238" s="41">
        <v>0.38</v>
      </c>
      <c r="D238" s="40">
        <v>0.67</v>
      </c>
      <c r="E238" s="39">
        <v>550</v>
      </c>
      <c r="F238" s="110">
        <v>0.80300000000000005</v>
      </c>
      <c r="G238" s="118">
        <v>0.54</v>
      </c>
      <c r="H238" s="42">
        <f t="shared" si="23"/>
        <v>3.34</v>
      </c>
      <c r="L238">
        <v>6.08</v>
      </c>
    </row>
    <row r="239" spans="1:12">
      <c r="A239" s="117" t="s">
        <v>1335</v>
      </c>
      <c r="B239" s="128">
        <v>0.77</v>
      </c>
      <c r="C239" s="41">
        <v>0.38</v>
      </c>
      <c r="D239" s="40">
        <v>0.67</v>
      </c>
      <c r="E239" s="39">
        <v>568</v>
      </c>
      <c r="F239" s="110">
        <v>0.80300000000000005</v>
      </c>
      <c r="G239" s="118">
        <v>0.54</v>
      </c>
      <c r="H239" s="42">
        <f t="shared" si="23"/>
        <v>4.0199999999999996</v>
      </c>
      <c r="L239">
        <v>7.08</v>
      </c>
    </row>
    <row r="240" spans="1:12">
      <c r="A240" s="117" t="s">
        <v>1336</v>
      </c>
      <c r="B240" s="128">
        <v>0.8</v>
      </c>
      <c r="C240" s="41">
        <v>0.38</v>
      </c>
      <c r="D240" s="40">
        <v>0.67</v>
      </c>
      <c r="E240" s="39">
        <v>600</v>
      </c>
      <c r="F240" s="110">
        <v>0.80300000000000005</v>
      </c>
      <c r="G240" s="118">
        <v>0.54</v>
      </c>
      <c r="H240" s="42">
        <f t="shared" si="23"/>
        <v>3.65</v>
      </c>
      <c r="L240">
        <v>6.08</v>
      </c>
    </row>
    <row r="241" spans="1:12">
      <c r="A241" s="117" t="s">
        <v>1337</v>
      </c>
      <c r="B241" s="128">
        <f t="shared" si="22"/>
        <v>0.87</v>
      </c>
      <c r="C241" s="41">
        <v>0.38</v>
      </c>
      <c r="D241" s="40">
        <v>0.67</v>
      </c>
      <c r="E241" s="39">
        <v>650</v>
      </c>
      <c r="F241" s="110">
        <v>0.80300000000000005</v>
      </c>
      <c r="G241" s="118">
        <v>0.54</v>
      </c>
      <c r="H241" s="42">
        <f t="shared" si="23"/>
        <v>3.95</v>
      </c>
      <c r="L241">
        <v>6.08</v>
      </c>
    </row>
    <row r="242" spans="1:12">
      <c r="A242" s="117" t="s">
        <v>1338</v>
      </c>
      <c r="B242" s="128">
        <f t="shared" si="22"/>
        <v>0.89</v>
      </c>
      <c r="C242" s="41">
        <v>0.38</v>
      </c>
      <c r="D242" s="40">
        <v>0.67</v>
      </c>
      <c r="E242" s="39">
        <v>660</v>
      </c>
      <c r="F242" s="110">
        <v>0.80300000000000005</v>
      </c>
      <c r="G242" s="118">
        <v>0.54</v>
      </c>
      <c r="H242" s="42">
        <f t="shared" si="23"/>
        <v>4.01</v>
      </c>
      <c r="L242">
        <v>6.08</v>
      </c>
    </row>
    <row r="243" spans="1:12">
      <c r="A243" s="117" t="s">
        <v>1339</v>
      </c>
      <c r="B243" s="128">
        <v>0.95</v>
      </c>
      <c r="C243" s="41">
        <v>0.38</v>
      </c>
      <c r="D243" s="40">
        <v>0.67</v>
      </c>
      <c r="E243" s="39">
        <v>710</v>
      </c>
      <c r="F243" s="110">
        <v>0.79800000000000004</v>
      </c>
      <c r="G243" s="118">
        <v>0.54</v>
      </c>
      <c r="H243" s="42">
        <f t="shared" si="23"/>
        <v>4.28</v>
      </c>
      <c r="L243">
        <v>6.03</v>
      </c>
    </row>
    <row r="244" spans="1:12">
      <c r="A244" s="117" t="s">
        <v>1340</v>
      </c>
      <c r="B244" s="128">
        <v>1</v>
      </c>
      <c r="C244" s="41">
        <v>0.38</v>
      </c>
      <c r="D244" s="40">
        <v>0.67</v>
      </c>
      <c r="E244" s="39">
        <v>750</v>
      </c>
      <c r="F244" s="110">
        <v>0.79800000000000004</v>
      </c>
      <c r="G244" s="118">
        <v>0.54</v>
      </c>
      <c r="H244" s="42">
        <f t="shared" si="23"/>
        <v>4.5199999999999996</v>
      </c>
      <c r="L244">
        <v>6.03</v>
      </c>
    </row>
    <row r="245" spans="1:12">
      <c r="A245" s="117" t="s">
        <v>1341</v>
      </c>
      <c r="B245" s="128">
        <v>1.02</v>
      </c>
      <c r="C245" s="41">
        <v>0.38</v>
      </c>
      <c r="D245" s="40">
        <v>0.67</v>
      </c>
      <c r="E245" s="39">
        <v>765</v>
      </c>
      <c r="F245" s="110">
        <v>0.79800000000000004</v>
      </c>
      <c r="G245" s="118">
        <v>0.54</v>
      </c>
      <c r="H245" s="42">
        <f t="shared" si="23"/>
        <v>4.6100000000000003</v>
      </c>
      <c r="L245">
        <v>6.03</v>
      </c>
    </row>
    <row r="246" spans="1:12">
      <c r="A246" s="117" t="s">
        <v>1342</v>
      </c>
      <c r="B246" s="128">
        <v>1.18</v>
      </c>
      <c r="C246" s="41">
        <v>0.38</v>
      </c>
      <c r="D246" s="40">
        <v>0.67</v>
      </c>
      <c r="E246" s="39">
        <v>880</v>
      </c>
      <c r="F246" s="110">
        <v>0.79800000000000004</v>
      </c>
      <c r="G246" s="118">
        <v>0.54</v>
      </c>
      <c r="H246" s="42">
        <f t="shared" si="23"/>
        <v>5.31</v>
      </c>
      <c r="L246">
        <v>6.03</v>
      </c>
    </row>
    <row r="247" spans="1:12">
      <c r="A247" s="117" t="s">
        <v>1343</v>
      </c>
      <c r="B247" s="128">
        <v>1.26</v>
      </c>
      <c r="C247" s="41">
        <v>0.38</v>
      </c>
      <c r="D247" s="40">
        <v>0.67</v>
      </c>
      <c r="E247" s="39">
        <v>944</v>
      </c>
      <c r="F247" s="110">
        <v>0.79800000000000004</v>
      </c>
      <c r="G247" s="118">
        <v>0.54</v>
      </c>
      <c r="H247" s="42">
        <f t="shared" si="23"/>
        <v>5.69</v>
      </c>
      <c r="L247">
        <v>6.03</v>
      </c>
    </row>
    <row r="248" spans="1:12">
      <c r="A248" s="117" t="s">
        <v>1344</v>
      </c>
      <c r="B248" s="128">
        <v>1.26</v>
      </c>
      <c r="C248" s="41">
        <v>0.38</v>
      </c>
      <c r="D248" s="40">
        <v>0.67</v>
      </c>
      <c r="E248" s="39">
        <v>946</v>
      </c>
      <c r="F248" s="110">
        <v>0.79800000000000004</v>
      </c>
      <c r="G248" s="118">
        <v>0.54</v>
      </c>
      <c r="H248" s="42">
        <f t="shared" si="23"/>
        <v>5.7</v>
      </c>
      <c r="L248">
        <v>6.03</v>
      </c>
    </row>
    <row r="249" spans="1:12">
      <c r="A249" s="117" t="s">
        <v>1345</v>
      </c>
      <c r="B249" s="128">
        <f t="shared" si="22"/>
        <v>1.32</v>
      </c>
      <c r="C249" s="41">
        <v>0.38</v>
      </c>
      <c r="D249" s="40">
        <v>0.67</v>
      </c>
      <c r="E249" s="39">
        <v>990</v>
      </c>
      <c r="F249" s="110">
        <v>0.79800000000000004</v>
      </c>
      <c r="G249" s="118">
        <v>0.54</v>
      </c>
      <c r="H249" s="42">
        <f t="shared" si="23"/>
        <v>5.97</v>
      </c>
      <c r="L249">
        <v>6.03</v>
      </c>
    </row>
    <row r="250" spans="1:12">
      <c r="A250" s="117" t="s">
        <v>1346</v>
      </c>
      <c r="B250" s="128">
        <f t="shared" si="22"/>
        <v>1.34</v>
      </c>
      <c r="C250" s="41">
        <v>0.38</v>
      </c>
      <c r="D250" s="40">
        <v>0.67</v>
      </c>
      <c r="E250" s="39">
        <v>1000</v>
      </c>
      <c r="F250" s="110">
        <v>0.79800000000000004</v>
      </c>
      <c r="G250" s="118">
        <v>0.54</v>
      </c>
      <c r="H250" s="42">
        <f t="shared" si="23"/>
        <v>6.03</v>
      </c>
      <c r="L250">
        <v>6.03</v>
      </c>
    </row>
    <row r="251" spans="1:12">
      <c r="A251" s="117" t="s">
        <v>1347</v>
      </c>
      <c r="B251" s="128">
        <f t="shared" si="22"/>
        <v>1.47</v>
      </c>
      <c r="C251" s="41">
        <v>0.38</v>
      </c>
      <c r="D251" s="40">
        <v>0.67</v>
      </c>
      <c r="E251" s="39">
        <v>1100</v>
      </c>
      <c r="F251" s="110">
        <v>0.79800000000000004</v>
      </c>
      <c r="G251" s="118">
        <v>0.54</v>
      </c>
      <c r="H251" s="42">
        <f t="shared" si="23"/>
        <v>6.63</v>
      </c>
      <c r="L251">
        <v>6.03</v>
      </c>
    </row>
    <row r="252" spans="1:12">
      <c r="A252" s="117" t="s">
        <v>1348</v>
      </c>
      <c r="B252" s="128">
        <f t="shared" si="22"/>
        <v>1.49</v>
      </c>
      <c r="C252" s="41">
        <v>0.38</v>
      </c>
      <c r="D252" s="40">
        <v>0.67</v>
      </c>
      <c r="E252" s="39">
        <v>1110</v>
      </c>
      <c r="F252" s="110">
        <v>0.79800000000000004</v>
      </c>
      <c r="G252" s="118">
        <v>0.54</v>
      </c>
      <c r="H252" s="42">
        <f t="shared" si="23"/>
        <v>6.69</v>
      </c>
      <c r="L252">
        <v>6.03</v>
      </c>
    </row>
    <row r="253" spans="1:12">
      <c r="A253" s="117" t="s">
        <v>1349</v>
      </c>
      <c r="B253" s="128">
        <f t="shared" si="22"/>
        <v>1.58</v>
      </c>
      <c r="C253" s="41">
        <v>0.38</v>
      </c>
      <c r="D253" s="40">
        <v>0.67</v>
      </c>
      <c r="E253" s="39">
        <v>1180</v>
      </c>
      <c r="F253" s="110">
        <v>0.79800000000000004</v>
      </c>
      <c r="G253" s="118">
        <v>0.54</v>
      </c>
      <c r="H253" s="42">
        <f t="shared" si="23"/>
        <v>7.12</v>
      </c>
      <c r="L253">
        <v>6.03</v>
      </c>
    </row>
    <row r="254" spans="1:12">
      <c r="A254" s="117" t="s">
        <v>1350</v>
      </c>
      <c r="B254" s="128">
        <f t="shared" si="22"/>
        <v>1.74</v>
      </c>
      <c r="C254" s="41">
        <v>0.38</v>
      </c>
      <c r="D254" s="40">
        <v>0.67</v>
      </c>
      <c r="E254" s="39">
        <v>1300</v>
      </c>
      <c r="F254" s="110">
        <v>0.79800000000000004</v>
      </c>
      <c r="G254" s="118">
        <v>0.54</v>
      </c>
      <c r="H254" s="42">
        <f t="shared" si="23"/>
        <v>7.84</v>
      </c>
      <c r="L254">
        <v>6.03</v>
      </c>
    </row>
    <row r="255" spans="1:12">
      <c r="A255" s="117" t="s">
        <v>1351</v>
      </c>
      <c r="B255" s="128">
        <v>1.76</v>
      </c>
      <c r="C255" s="41">
        <v>0.38</v>
      </c>
      <c r="D255" s="40">
        <v>0.67</v>
      </c>
      <c r="E255" s="39">
        <v>1320</v>
      </c>
      <c r="F255" s="110">
        <v>0.79800000000000004</v>
      </c>
      <c r="G255" s="118">
        <v>0.54</v>
      </c>
      <c r="H255" s="42">
        <f t="shared" si="23"/>
        <v>7.96</v>
      </c>
      <c r="L255">
        <v>6.03</v>
      </c>
    </row>
    <row r="256" spans="1:12">
      <c r="A256" s="117" t="s">
        <v>1352</v>
      </c>
      <c r="B256" s="128">
        <f t="shared" si="22"/>
        <v>1.83</v>
      </c>
      <c r="C256" s="41">
        <v>0.38</v>
      </c>
      <c r="D256" s="40">
        <v>0.67</v>
      </c>
      <c r="E256" s="39">
        <v>1364</v>
      </c>
      <c r="F256" s="110">
        <v>0.79800000000000004</v>
      </c>
      <c r="G256" s="118">
        <v>0.54</v>
      </c>
      <c r="H256" s="42">
        <f t="shared" si="23"/>
        <v>8.2200000000000006</v>
      </c>
      <c r="L256">
        <v>6.03</v>
      </c>
    </row>
    <row r="257" spans="1:12">
      <c r="A257" s="117" t="s">
        <v>1353</v>
      </c>
      <c r="B257" s="128">
        <f t="shared" si="22"/>
        <v>1.9</v>
      </c>
      <c r="C257" s="41">
        <v>0.38</v>
      </c>
      <c r="D257" s="40">
        <v>0.67</v>
      </c>
      <c r="E257" s="39">
        <v>1419</v>
      </c>
      <c r="F257" s="110">
        <v>0.79800000000000004</v>
      </c>
      <c r="G257" s="118">
        <v>0.54</v>
      </c>
      <c r="H257" s="42">
        <f t="shared" si="23"/>
        <v>8.56</v>
      </c>
      <c r="L257">
        <v>6.03</v>
      </c>
    </row>
    <row r="258" spans="1:12">
      <c r="A258" s="117" t="s">
        <v>1354</v>
      </c>
      <c r="B258" s="128">
        <f t="shared" si="22"/>
        <v>1.9</v>
      </c>
      <c r="C258" s="41">
        <v>0.38</v>
      </c>
      <c r="D258" s="40">
        <v>0.67</v>
      </c>
      <c r="E258" s="39">
        <v>1420</v>
      </c>
      <c r="F258" s="110">
        <v>0.79800000000000004</v>
      </c>
      <c r="G258" s="118">
        <v>0.54</v>
      </c>
      <c r="H258" s="42">
        <f t="shared" si="23"/>
        <v>8.56</v>
      </c>
      <c r="L258">
        <v>6.03</v>
      </c>
    </row>
    <row r="259" spans="1:12">
      <c r="A259" s="117" t="s">
        <v>1355</v>
      </c>
      <c r="B259" s="128">
        <f t="shared" si="22"/>
        <v>2.0099999999999998</v>
      </c>
      <c r="C259" s="41">
        <v>0.38</v>
      </c>
      <c r="D259" s="40">
        <v>0.67</v>
      </c>
      <c r="E259" s="39">
        <v>1500</v>
      </c>
      <c r="F259" s="110">
        <v>0.79800000000000004</v>
      </c>
      <c r="G259" s="118">
        <v>0.54</v>
      </c>
      <c r="H259" s="42">
        <f t="shared" si="23"/>
        <v>9.0500000000000007</v>
      </c>
      <c r="L259">
        <v>6.03</v>
      </c>
    </row>
    <row r="260" spans="1:12">
      <c r="A260" s="117" t="s">
        <v>1356</v>
      </c>
      <c r="B260" s="128">
        <f t="shared" si="22"/>
        <v>2.35</v>
      </c>
      <c r="C260" s="41">
        <v>0.38</v>
      </c>
      <c r="D260" s="40">
        <v>0.67</v>
      </c>
      <c r="E260" s="39">
        <v>1760</v>
      </c>
      <c r="F260" s="110">
        <v>0.79800000000000004</v>
      </c>
      <c r="G260" s="118">
        <v>0.54</v>
      </c>
      <c r="H260" s="42">
        <f t="shared" si="23"/>
        <v>10.61</v>
      </c>
      <c r="L260">
        <v>6.03</v>
      </c>
    </row>
    <row r="261" spans="1:12">
      <c r="A261" s="117" t="s">
        <v>1357</v>
      </c>
      <c r="B261" s="128">
        <f t="shared" si="22"/>
        <v>2.5299999999999998</v>
      </c>
      <c r="C261" s="41">
        <v>0.38</v>
      </c>
      <c r="D261" s="40">
        <v>0.67</v>
      </c>
      <c r="E261" s="39">
        <v>1892</v>
      </c>
      <c r="F261" s="110">
        <v>0.79800000000000004</v>
      </c>
      <c r="G261" s="118">
        <v>0.54</v>
      </c>
      <c r="H261" s="42">
        <f t="shared" si="23"/>
        <v>11.41</v>
      </c>
      <c r="L261">
        <v>6.03</v>
      </c>
    </row>
    <row r="262" spans="1:12">
      <c r="A262" s="117" t="s">
        <v>1358</v>
      </c>
      <c r="B262" s="128">
        <f t="shared" si="22"/>
        <v>2.61</v>
      </c>
      <c r="C262" s="41">
        <v>0.38</v>
      </c>
      <c r="D262" s="40">
        <v>0.67</v>
      </c>
      <c r="E262" s="39">
        <v>1950</v>
      </c>
      <c r="F262" s="110">
        <v>0.79800000000000004</v>
      </c>
      <c r="G262" s="118">
        <v>0.54</v>
      </c>
      <c r="H262" s="42">
        <f t="shared" si="23"/>
        <v>11.76</v>
      </c>
      <c r="L262">
        <v>6.03</v>
      </c>
    </row>
    <row r="263" spans="1:12">
      <c r="A263" s="117" t="s">
        <v>1359</v>
      </c>
      <c r="B263" s="128">
        <f t="shared" si="22"/>
        <v>2.65</v>
      </c>
      <c r="C263" s="41">
        <v>0.38</v>
      </c>
      <c r="D263" s="40">
        <v>0.67</v>
      </c>
      <c r="E263" s="39">
        <v>1980</v>
      </c>
      <c r="F263" s="110">
        <v>0.79800000000000004</v>
      </c>
      <c r="G263" s="118">
        <v>0.54</v>
      </c>
      <c r="H263" s="42">
        <f t="shared" si="23"/>
        <v>11.94</v>
      </c>
      <c r="L263">
        <v>6.03</v>
      </c>
    </row>
    <row r="264" spans="1:12">
      <c r="A264" s="117" t="s">
        <v>1360</v>
      </c>
      <c r="B264" s="128">
        <f t="shared" si="22"/>
        <v>2.68</v>
      </c>
      <c r="C264" s="41">
        <v>0.38</v>
      </c>
      <c r="D264" s="40">
        <v>0.67</v>
      </c>
      <c r="E264" s="39">
        <v>2000</v>
      </c>
      <c r="F264" s="110">
        <v>0.79800000000000004</v>
      </c>
      <c r="G264" s="118">
        <v>0.54</v>
      </c>
      <c r="H264" s="42">
        <f t="shared" si="23"/>
        <v>12.06</v>
      </c>
      <c r="L264">
        <v>6.03</v>
      </c>
    </row>
    <row r="265" spans="1:12">
      <c r="A265" s="117" t="s">
        <v>1361</v>
      </c>
      <c r="B265" s="128">
        <f t="shared" si="22"/>
        <v>2.74</v>
      </c>
      <c r="C265" s="41">
        <v>0.38</v>
      </c>
      <c r="D265" s="40">
        <v>0.67</v>
      </c>
      <c r="E265" s="39">
        <v>2046</v>
      </c>
      <c r="F265" s="110">
        <v>0.79800000000000004</v>
      </c>
      <c r="G265" s="118">
        <v>0.54</v>
      </c>
      <c r="H265" s="42">
        <f t="shared" si="23"/>
        <v>12.34</v>
      </c>
      <c r="L265">
        <v>6.03</v>
      </c>
    </row>
    <row r="266" spans="1:12">
      <c r="A266" s="117" t="s">
        <v>1362</v>
      </c>
      <c r="B266" s="128">
        <f t="shared" si="22"/>
        <v>2.78</v>
      </c>
      <c r="C266" s="41">
        <v>0.38</v>
      </c>
      <c r="D266" s="40">
        <v>0.67</v>
      </c>
      <c r="E266" s="39">
        <v>2076</v>
      </c>
      <c r="F266" s="110">
        <v>0.79800000000000004</v>
      </c>
      <c r="G266" s="118">
        <v>0.54</v>
      </c>
      <c r="H266" s="42">
        <f t="shared" si="23"/>
        <v>12.52</v>
      </c>
      <c r="L266">
        <v>6.03</v>
      </c>
    </row>
    <row r="267" spans="1:12">
      <c r="A267" s="117" t="s">
        <v>1363</v>
      </c>
      <c r="B267" s="128">
        <f t="shared" si="22"/>
        <v>2.81</v>
      </c>
      <c r="C267" s="41">
        <v>0.38</v>
      </c>
      <c r="D267" s="40">
        <v>0.67</v>
      </c>
      <c r="E267" s="39">
        <v>2100</v>
      </c>
      <c r="F267" s="110">
        <v>0.79800000000000004</v>
      </c>
      <c r="G267" s="118">
        <v>0.54</v>
      </c>
      <c r="H267" s="42">
        <f t="shared" si="23"/>
        <v>12.66</v>
      </c>
      <c r="L267">
        <v>6.03</v>
      </c>
    </row>
    <row r="268" spans="1:12">
      <c r="A268" s="117" t="s">
        <v>1364</v>
      </c>
      <c r="B268" s="128">
        <f t="shared" si="22"/>
        <v>2.85</v>
      </c>
      <c r="C268" s="41">
        <v>0.38</v>
      </c>
      <c r="D268" s="40">
        <v>0.67</v>
      </c>
      <c r="E268" s="39">
        <v>2130</v>
      </c>
      <c r="F268" s="110">
        <v>0.79800000000000004</v>
      </c>
      <c r="G268" s="118">
        <v>0.54</v>
      </c>
      <c r="H268" s="42">
        <f t="shared" si="23"/>
        <v>12.84</v>
      </c>
      <c r="L268">
        <v>6.03</v>
      </c>
    </row>
    <row r="269" spans="1:12">
      <c r="A269" s="117" t="s">
        <v>1365</v>
      </c>
      <c r="B269" s="128">
        <f t="shared" si="22"/>
        <v>3.11</v>
      </c>
      <c r="C269" s="41">
        <v>0.38</v>
      </c>
      <c r="D269" s="40">
        <v>0.67</v>
      </c>
      <c r="E269" s="39">
        <v>2400</v>
      </c>
      <c r="F269" s="110">
        <v>0.754</v>
      </c>
      <c r="G269" s="118">
        <v>0.54</v>
      </c>
      <c r="H269" s="42">
        <f t="shared" si="23"/>
        <v>13.46</v>
      </c>
      <c r="L269">
        <v>5.61</v>
      </c>
    </row>
    <row r="270" spans="1:12">
      <c r="A270" s="117" t="s">
        <v>1366</v>
      </c>
      <c r="B270" s="128">
        <f t="shared" si="22"/>
        <v>3.24</v>
      </c>
      <c r="C270" s="41">
        <v>0.38</v>
      </c>
      <c r="D270" s="40">
        <v>0.67</v>
      </c>
      <c r="E270" s="39">
        <v>2500</v>
      </c>
      <c r="F270" s="110">
        <v>0.754</v>
      </c>
      <c r="G270" s="118">
        <v>0.54</v>
      </c>
      <c r="H270" s="42">
        <f t="shared" si="23"/>
        <v>14.03</v>
      </c>
      <c r="L270">
        <v>5.61</v>
      </c>
    </row>
    <row r="271" spans="1:12">
      <c r="A271" s="117" t="s">
        <v>1367</v>
      </c>
      <c r="B271" s="128">
        <f t="shared" si="22"/>
        <v>3.42</v>
      </c>
      <c r="C271" s="41">
        <v>0.38</v>
      </c>
      <c r="D271" s="40">
        <v>0.67</v>
      </c>
      <c r="E271" s="39">
        <v>2640</v>
      </c>
      <c r="F271" s="110">
        <v>0.754</v>
      </c>
      <c r="G271" s="118">
        <v>0.54</v>
      </c>
      <c r="H271" s="42">
        <f t="shared" si="23"/>
        <v>14.81</v>
      </c>
      <c r="L271">
        <v>5.61</v>
      </c>
    </row>
    <row r="272" spans="1:12">
      <c r="A272" s="117" t="s">
        <v>1368</v>
      </c>
      <c r="B272" s="128">
        <f t="shared" si="22"/>
        <v>3.53</v>
      </c>
      <c r="C272" s="41">
        <v>0.38</v>
      </c>
      <c r="D272" s="40">
        <v>0.67</v>
      </c>
      <c r="E272" s="39">
        <v>2728</v>
      </c>
      <c r="F272" s="110">
        <v>0.754</v>
      </c>
      <c r="G272" s="118">
        <v>0.54</v>
      </c>
      <c r="H272" s="42">
        <f t="shared" si="23"/>
        <v>15.3</v>
      </c>
      <c r="L272">
        <v>5.61</v>
      </c>
    </row>
    <row r="273" spans="1:12">
      <c r="A273" s="117" t="s">
        <v>1369</v>
      </c>
      <c r="B273" s="128">
        <f t="shared" si="22"/>
        <v>3.67</v>
      </c>
      <c r="C273" s="41">
        <v>0.38</v>
      </c>
      <c r="D273" s="40">
        <v>0.67</v>
      </c>
      <c r="E273" s="39">
        <v>2838</v>
      </c>
      <c r="F273" s="110">
        <v>0.754</v>
      </c>
      <c r="G273" s="118">
        <v>0.54</v>
      </c>
      <c r="H273" s="42">
        <f t="shared" si="23"/>
        <v>15.92</v>
      </c>
      <c r="L273">
        <v>5.61</v>
      </c>
    </row>
    <row r="274" spans="1:12">
      <c r="A274" s="117" t="s">
        <v>1370</v>
      </c>
      <c r="B274" s="128">
        <f t="shared" si="22"/>
        <v>3.67</v>
      </c>
      <c r="C274" s="41">
        <v>0.38</v>
      </c>
      <c r="D274" s="40">
        <v>0.67</v>
      </c>
      <c r="E274" s="39">
        <v>2840</v>
      </c>
      <c r="F274" s="110">
        <v>0.754</v>
      </c>
      <c r="G274" s="118">
        <v>0.54</v>
      </c>
      <c r="H274" s="42">
        <f t="shared" si="23"/>
        <v>15.93</v>
      </c>
      <c r="L274">
        <v>5.61</v>
      </c>
    </row>
    <row r="275" spans="1:12">
      <c r="A275" s="117" t="s">
        <v>1371</v>
      </c>
      <c r="B275" s="128">
        <f t="shared" si="22"/>
        <v>3.88</v>
      </c>
      <c r="C275" s="41">
        <v>0.38</v>
      </c>
      <c r="D275" s="40">
        <v>0.67</v>
      </c>
      <c r="E275" s="39">
        <v>3000</v>
      </c>
      <c r="F275" s="110">
        <v>0.754</v>
      </c>
      <c r="G275" s="118">
        <v>0.54</v>
      </c>
      <c r="H275" s="42">
        <f t="shared" si="23"/>
        <v>16.829999999999998</v>
      </c>
      <c r="L275">
        <v>5.61</v>
      </c>
    </row>
    <row r="276" spans="1:12">
      <c r="A276" s="117" t="s">
        <v>1372</v>
      </c>
      <c r="B276" s="128">
        <f t="shared" si="22"/>
        <v>4.2699999999999996</v>
      </c>
      <c r="C276" s="41">
        <v>0.38</v>
      </c>
      <c r="D276" s="40">
        <v>0.67</v>
      </c>
      <c r="E276" s="39">
        <v>3300</v>
      </c>
      <c r="F276" s="110">
        <v>0.754</v>
      </c>
      <c r="G276" s="118">
        <v>0.54</v>
      </c>
      <c r="H276" s="42">
        <f t="shared" si="23"/>
        <v>18.510000000000002</v>
      </c>
      <c r="L276">
        <v>5.61</v>
      </c>
    </row>
    <row r="277" spans="1:12">
      <c r="A277" s="117" t="s">
        <v>1373</v>
      </c>
      <c r="B277" s="128">
        <f t="shared" si="22"/>
        <v>4.55</v>
      </c>
      <c r="C277" s="41">
        <v>0.38</v>
      </c>
      <c r="D277" s="40">
        <v>0.67</v>
      </c>
      <c r="E277" s="39">
        <v>3520</v>
      </c>
      <c r="F277" s="110">
        <v>0.754</v>
      </c>
      <c r="G277" s="118">
        <v>0.54</v>
      </c>
      <c r="H277" s="42">
        <f t="shared" si="23"/>
        <v>19.75</v>
      </c>
      <c r="L277">
        <v>5.61</v>
      </c>
    </row>
    <row r="278" spans="1:12">
      <c r="A278" s="117" t="s">
        <v>1374</v>
      </c>
      <c r="B278" s="128">
        <v>4.5999999999999996</v>
      </c>
      <c r="C278" s="41">
        <v>0.38</v>
      </c>
      <c r="D278" s="40">
        <v>0.67</v>
      </c>
      <c r="E278" s="39">
        <v>3550</v>
      </c>
      <c r="F278" s="110">
        <v>0.754</v>
      </c>
      <c r="G278" s="118">
        <v>0.54</v>
      </c>
      <c r="H278" s="42">
        <f t="shared" si="23"/>
        <v>19.920000000000002</v>
      </c>
      <c r="L278">
        <v>5.61</v>
      </c>
    </row>
    <row r="279" spans="1:12">
      <c r="A279" s="117" t="s">
        <v>1375</v>
      </c>
      <c r="B279" s="128">
        <f t="shared" si="22"/>
        <v>4.87</v>
      </c>
      <c r="C279" s="41">
        <v>0.38</v>
      </c>
      <c r="D279" s="40">
        <v>0.67</v>
      </c>
      <c r="E279" s="39">
        <v>3760</v>
      </c>
      <c r="F279" s="110">
        <v>0.754</v>
      </c>
      <c r="G279" s="118">
        <v>0.54</v>
      </c>
      <c r="H279" s="42">
        <f t="shared" si="23"/>
        <v>21.09</v>
      </c>
      <c r="L279">
        <v>5.61</v>
      </c>
    </row>
    <row r="280" spans="1:12">
      <c r="A280" s="117" t="s">
        <v>1376</v>
      </c>
      <c r="B280" s="128">
        <v>4.8899999999999997</v>
      </c>
      <c r="C280" s="41">
        <v>0.38</v>
      </c>
      <c r="D280" s="40">
        <v>0.67</v>
      </c>
      <c r="E280" s="39">
        <v>3784</v>
      </c>
      <c r="F280" s="110">
        <v>0.754</v>
      </c>
      <c r="G280" s="118">
        <v>0.54</v>
      </c>
      <c r="H280" s="42">
        <f t="shared" si="23"/>
        <v>21.23</v>
      </c>
      <c r="L280">
        <v>5.61</v>
      </c>
    </row>
    <row r="281" spans="1:12">
      <c r="A281" s="117" t="s">
        <v>1377</v>
      </c>
      <c r="B281" s="128">
        <v>5</v>
      </c>
      <c r="C281" s="41">
        <v>0.38</v>
      </c>
      <c r="D281" s="40">
        <v>0.67</v>
      </c>
      <c r="E281" s="39">
        <v>3960</v>
      </c>
      <c r="F281" s="110">
        <v>0.72099999999999997</v>
      </c>
      <c r="G281" s="118">
        <v>0.54</v>
      </c>
      <c r="H281" s="42">
        <f t="shared" si="23"/>
        <v>20.95</v>
      </c>
      <c r="L281">
        <v>5.29</v>
      </c>
    </row>
    <row r="282" spans="1:12">
      <c r="A282" s="117" t="s">
        <v>1378</v>
      </c>
      <c r="B282" s="128">
        <f t="shared" si="22"/>
        <v>5.04</v>
      </c>
      <c r="C282" s="41">
        <v>0.38</v>
      </c>
      <c r="D282" s="40">
        <v>0.67</v>
      </c>
      <c r="E282" s="39">
        <v>4000</v>
      </c>
      <c r="F282" s="110">
        <v>0.72099999999999997</v>
      </c>
      <c r="G282" s="118">
        <v>0.54</v>
      </c>
      <c r="H282" s="42">
        <f t="shared" si="23"/>
        <v>21.16</v>
      </c>
      <c r="L282">
        <v>5.29</v>
      </c>
    </row>
    <row r="283" spans="1:12">
      <c r="A283" s="117" t="s">
        <v>1379</v>
      </c>
      <c r="B283" s="128">
        <f t="shared" si="22"/>
        <v>5.16</v>
      </c>
      <c r="C283" s="41">
        <v>0.38</v>
      </c>
      <c r="D283" s="40">
        <v>0.67</v>
      </c>
      <c r="E283" s="39">
        <v>4092</v>
      </c>
      <c r="F283" s="110">
        <v>0.72099999999999997</v>
      </c>
      <c r="G283" s="118">
        <v>0.54</v>
      </c>
      <c r="H283" s="42">
        <f t="shared" si="23"/>
        <v>21.65</v>
      </c>
      <c r="L283">
        <v>5.29</v>
      </c>
    </row>
    <row r="284" spans="1:12">
      <c r="A284" s="117" t="s">
        <v>1380</v>
      </c>
      <c r="B284" s="128">
        <f t="shared" si="22"/>
        <v>5.37</v>
      </c>
      <c r="C284" s="41">
        <v>0.38</v>
      </c>
      <c r="D284" s="40">
        <v>0.67</v>
      </c>
      <c r="E284" s="39">
        <v>4260</v>
      </c>
      <c r="F284" s="110">
        <v>0.72099999999999997</v>
      </c>
      <c r="G284" s="118">
        <v>0.54</v>
      </c>
      <c r="H284" s="42">
        <f t="shared" si="23"/>
        <v>22.54</v>
      </c>
      <c r="L284">
        <v>5.29</v>
      </c>
    </row>
    <row r="285" spans="1:12">
      <c r="A285" s="117" t="s">
        <v>1381</v>
      </c>
      <c r="B285" s="128">
        <f t="shared" si="22"/>
        <v>6.31</v>
      </c>
      <c r="C285" s="41">
        <v>0.38</v>
      </c>
      <c r="D285" s="40">
        <v>0.67</v>
      </c>
      <c r="E285" s="39">
        <v>5000</v>
      </c>
      <c r="F285" s="110">
        <v>0.72099999999999997</v>
      </c>
      <c r="G285" s="118">
        <v>0.54</v>
      </c>
      <c r="H285" s="42">
        <f t="shared" si="23"/>
        <v>26.45</v>
      </c>
      <c r="L285">
        <v>5.29</v>
      </c>
    </row>
    <row r="286" spans="1:12">
      <c r="A286" s="117" t="s">
        <v>1382</v>
      </c>
      <c r="B286" s="128">
        <f t="shared" si="22"/>
        <v>6.45</v>
      </c>
      <c r="C286" s="41">
        <v>0.38</v>
      </c>
      <c r="D286" s="40">
        <v>0.67</v>
      </c>
      <c r="E286" s="39">
        <v>5115</v>
      </c>
      <c r="F286" s="110">
        <v>0.72099999999999997</v>
      </c>
      <c r="G286" s="118">
        <v>0.54</v>
      </c>
      <c r="H286" s="42">
        <f t="shared" si="23"/>
        <v>27.06</v>
      </c>
      <c r="L286">
        <v>5.29</v>
      </c>
    </row>
    <row r="287" spans="1:12">
      <c r="A287" s="117" t="s">
        <v>1383</v>
      </c>
      <c r="B287" s="128">
        <v>6.72</v>
      </c>
      <c r="C287" s="41">
        <v>0.38</v>
      </c>
      <c r="D287" s="40">
        <v>0.67</v>
      </c>
      <c r="E287" s="39">
        <v>5325</v>
      </c>
      <c r="F287" s="110">
        <v>0.72099999999999997</v>
      </c>
      <c r="G287" s="118">
        <v>0.54</v>
      </c>
      <c r="H287" s="42">
        <f t="shared" si="23"/>
        <v>28.17</v>
      </c>
      <c r="L287">
        <v>5.29</v>
      </c>
    </row>
    <row r="288" spans="1:12">
      <c r="A288" s="117" t="s">
        <v>1384</v>
      </c>
      <c r="B288" s="128">
        <f t="shared" si="22"/>
        <v>7.16</v>
      </c>
      <c r="C288" s="41">
        <v>0.38</v>
      </c>
      <c r="D288" s="40">
        <v>0.67</v>
      </c>
      <c r="E288" s="39">
        <v>5676</v>
      </c>
      <c r="F288" s="110">
        <v>0.72099999999999997</v>
      </c>
      <c r="G288" s="118">
        <v>0.54</v>
      </c>
      <c r="H288" s="42">
        <f t="shared" si="23"/>
        <v>30.03</v>
      </c>
      <c r="L288">
        <v>5.29</v>
      </c>
    </row>
    <row r="289" spans="1:12">
      <c r="A289" s="117" t="s">
        <v>1385</v>
      </c>
      <c r="B289" s="128">
        <f t="shared" si="22"/>
        <v>9.2899999999999991</v>
      </c>
      <c r="C289" s="41">
        <v>0.38</v>
      </c>
      <c r="D289" s="40">
        <v>0.67</v>
      </c>
      <c r="E289" s="39">
        <v>7368</v>
      </c>
      <c r="F289" s="110">
        <v>0.72099999999999997</v>
      </c>
      <c r="G289" s="118">
        <v>0.54</v>
      </c>
      <c r="H289" s="42">
        <f t="shared" si="23"/>
        <v>38.979999999999997</v>
      </c>
      <c r="L289">
        <v>5.29</v>
      </c>
    </row>
    <row r="290" spans="1:12">
      <c r="A290" s="117" t="s">
        <v>1772</v>
      </c>
      <c r="B290" s="128">
        <v>9.6</v>
      </c>
      <c r="C290" s="41">
        <v>0.38</v>
      </c>
      <c r="D290" s="40">
        <v>0.67</v>
      </c>
      <c r="E290" s="39">
        <v>7608</v>
      </c>
      <c r="F290" s="110">
        <v>0.72099999999999997</v>
      </c>
      <c r="G290" s="118">
        <v>0.54</v>
      </c>
      <c r="H290" s="42">
        <f t="shared" si="23"/>
        <v>40.25</v>
      </c>
      <c r="L290">
        <v>5.29</v>
      </c>
    </row>
    <row r="291" spans="1:12">
      <c r="A291" s="117" t="s">
        <v>1386</v>
      </c>
      <c r="B291" s="128">
        <f t="shared" si="22"/>
        <v>9.69</v>
      </c>
      <c r="C291" s="41">
        <v>0.38</v>
      </c>
      <c r="D291" s="40">
        <v>0.67</v>
      </c>
      <c r="E291" s="39">
        <v>7920</v>
      </c>
      <c r="F291" s="110">
        <v>0.68300000000000005</v>
      </c>
      <c r="G291" s="118">
        <v>0.54</v>
      </c>
      <c r="H291" s="42">
        <f t="shared" si="23"/>
        <v>41.9</v>
      </c>
      <c r="L291">
        <v>5.29</v>
      </c>
    </row>
    <row r="292" spans="1:12">
      <c r="A292" s="117" t="s">
        <v>1387</v>
      </c>
      <c r="B292" s="128">
        <f t="shared" si="22"/>
        <v>10.01</v>
      </c>
      <c r="C292" s="41">
        <v>0.38</v>
      </c>
      <c r="D292" s="40">
        <v>0.67</v>
      </c>
      <c r="E292" s="39">
        <v>8184</v>
      </c>
      <c r="F292" s="110">
        <v>0.68300000000000005</v>
      </c>
      <c r="G292" s="118">
        <v>0.54</v>
      </c>
      <c r="H292" s="42">
        <f t="shared" si="23"/>
        <v>43.29</v>
      </c>
      <c r="L292">
        <v>5.29</v>
      </c>
    </row>
    <row r="293" spans="1:12">
      <c r="A293" s="117" t="s">
        <v>1388</v>
      </c>
      <c r="B293" s="128">
        <f t="shared" si="22"/>
        <v>10.33</v>
      </c>
      <c r="C293" s="41">
        <v>0.38</v>
      </c>
      <c r="D293" s="40">
        <v>0.67</v>
      </c>
      <c r="E293" s="39">
        <v>8448</v>
      </c>
      <c r="F293" s="110">
        <v>0.68300000000000005</v>
      </c>
      <c r="G293" s="118">
        <v>0.54</v>
      </c>
      <c r="H293" s="42">
        <f t="shared" si="23"/>
        <v>44.69</v>
      </c>
      <c r="L293">
        <v>5.29</v>
      </c>
    </row>
    <row r="294" spans="1:12">
      <c r="A294" s="117" t="s">
        <v>1389</v>
      </c>
      <c r="B294" s="128">
        <f t="shared" si="22"/>
        <v>10.42</v>
      </c>
      <c r="C294" s="41">
        <v>0.38</v>
      </c>
      <c r="D294" s="40">
        <v>0.67</v>
      </c>
      <c r="E294" s="39">
        <v>8520</v>
      </c>
      <c r="F294" s="110">
        <v>0.68300000000000005</v>
      </c>
      <c r="G294" s="118">
        <v>0.54</v>
      </c>
      <c r="H294" s="42">
        <f t="shared" si="23"/>
        <v>45.07</v>
      </c>
      <c r="L294">
        <v>5.29</v>
      </c>
    </row>
    <row r="295" spans="1:12">
      <c r="A295" s="117" t="s">
        <v>1390</v>
      </c>
      <c r="B295" s="128">
        <f t="shared" ref="B295:B358" si="24">ROUND(((E295/1000)*(G295)+(E295/1000)*F295),2)</f>
        <v>11.19</v>
      </c>
      <c r="C295" s="41">
        <v>0.38</v>
      </c>
      <c r="D295" s="40">
        <v>0.67</v>
      </c>
      <c r="E295" s="39">
        <v>9150</v>
      </c>
      <c r="F295" s="110">
        <v>0.68300000000000005</v>
      </c>
      <c r="G295" s="118">
        <v>0.54</v>
      </c>
      <c r="H295" s="42">
        <f t="shared" si="23"/>
        <v>48.4</v>
      </c>
      <c r="L295">
        <v>5.29</v>
      </c>
    </row>
    <row r="296" spans="1:12">
      <c r="A296" s="117" t="s">
        <v>1391</v>
      </c>
      <c r="B296" s="128">
        <f t="shared" si="24"/>
        <v>14.68</v>
      </c>
      <c r="C296" s="41">
        <v>0.38</v>
      </c>
      <c r="D296" s="40">
        <v>0.67</v>
      </c>
      <c r="E296" s="39">
        <v>12000</v>
      </c>
      <c r="F296" s="110">
        <v>0.68300000000000005</v>
      </c>
      <c r="G296" s="118">
        <v>0.54</v>
      </c>
      <c r="H296" s="42">
        <f t="shared" si="23"/>
        <v>63.48</v>
      </c>
      <c r="L296">
        <v>5.29</v>
      </c>
    </row>
    <row r="297" spans="1:12">
      <c r="A297" s="117" t="s">
        <v>1392</v>
      </c>
      <c r="B297" s="128">
        <f t="shared" si="24"/>
        <v>15.63</v>
      </c>
      <c r="C297" s="41">
        <v>0.38</v>
      </c>
      <c r="D297" s="40">
        <v>0.37</v>
      </c>
      <c r="E297" s="39">
        <v>12780</v>
      </c>
      <c r="F297" s="110">
        <v>0.68300000000000005</v>
      </c>
      <c r="G297" s="118">
        <v>0.54</v>
      </c>
      <c r="H297" s="42">
        <f t="shared" si="23"/>
        <v>67.61</v>
      </c>
      <c r="L297">
        <v>5.29</v>
      </c>
    </row>
    <row r="298" spans="1:12">
      <c r="A298" s="117" t="s">
        <v>1393</v>
      </c>
      <c r="B298" s="128">
        <f>ROUND(((E298/1000)*F298),2)</f>
        <v>12.69</v>
      </c>
      <c r="C298" s="41">
        <v>0.38</v>
      </c>
      <c r="D298" s="40">
        <v>0</v>
      </c>
      <c r="E298" s="39">
        <v>19500</v>
      </c>
      <c r="F298" s="110">
        <v>0.65059999999999996</v>
      </c>
      <c r="G298" s="118">
        <v>0</v>
      </c>
      <c r="H298" s="42">
        <f t="shared" si="23"/>
        <v>103.16</v>
      </c>
      <c r="L298">
        <v>5.29</v>
      </c>
    </row>
    <row r="299" spans="1:12">
      <c r="A299" s="117" t="s">
        <v>1394</v>
      </c>
      <c r="B299" s="128">
        <f t="shared" ref="B299:B301" si="25">ROUND(((E299/1000)*F299),2)</f>
        <v>13.01</v>
      </c>
      <c r="C299" s="41">
        <v>0.38</v>
      </c>
      <c r="D299" s="40">
        <v>0</v>
      </c>
      <c r="E299" s="39">
        <v>20000</v>
      </c>
      <c r="F299" s="110">
        <v>0.65059999999999996</v>
      </c>
      <c r="G299" s="118">
        <v>0</v>
      </c>
      <c r="H299" s="42">
        <f t="shared" si="23"/>
        <v>105.8</v>
      </c>
      <c r="L299">
        <v>5.29</v>
      </c>
    </row>
    <row r="300" spans="1:12">
      <c r="A300" s="117" t="s">
        <v>1395</v>
      </c>
      <c r="B300" s="128">
        <f t="shared" si="25"/>
        <v>19.52</v>
      </c>
      <c r="C300" s="41">
        <v>0.38</v>
      </c>
      <c r="D300" s="40">
        <v>0</v>
      </c>
      <c r="E300" s="39">
        <v>30000</v>
      </c>
      <c r="F300" s="110">
        <v>0.65059999999999996</v>
      </c>
      <c r="G300" s="118">
        <v>0</v>
      </c>
      <c r="H300" s="42">
        <f t="shared" si="23"/>
        <v>158.69999999999999</v>
      </c>
      <c r="L300">
        <v>5.29</v>
      </c>
    </row>
    <row r="301" spans="1:12">
      <c r="A301" s="117" t="s">
        <v>1396</v>
      </c>
      <c r="B301" s="128">
        <f t="shared" si="25"/>
        <v>32.53</v>
      </c>
      <c r="C301" s="41">
        <v>0.38</v>
      </c>
      <c r="D301" s="40">
        <v>0</v>
      </c>
      <c r="E301" s="39">
        <v>50000</v>
      </c>
      <c r="F301" s="110">
        <v>0.65059999999999996</v>
      </c>
      <c r="G301" s="118">
        <v>0</v>
      </c>
      <c r="H301" s="42">
        <f t="shared" si="23"/>
        <v>264.5</v>
      </c>
      <c r="L301">
        <v>5.29</v>
      </c>
    </row>
    <row r="302" spans="1:12">
      <c r="A302" t="s">
        <v>1397</v>
      </c>
      <c r="B302" s="128">
        <f t="shared" si="24"/>
        <v>0.34</v>
      </c>
      <c r="C302" s="41">
        <v>0.38</v>
      </c>
      <c r="D302" s="40">
        <v>0.67</v>
      </c>
      <c r="E302" s="39">
        <v>250</v>
      </c>
      <c r="F302" s="110">
        <v>0.80300000000000005</v>
      </c>
      <c r="G302" s="118">
        <v>0.54</v>
      </c>
      <c r="H302" s="42">
        <f t="shared" ref="H302:H373" si="26">ROUND((L302/1000)*E302,2)</f>
        <v>1.52</v>
      </c>
      <c r="L302">
        <v>6.08</v>
      </c>
    </row>
    <row r="303" spans="1:12">
      <c r="A303" s="39" t="s">
        <v>1398</v>
      </c>
      <c r="B303" s="128">
        <f t="shared" si="24"/>
        <v>0.44</v>
      </c>
      <c r="C303" s="41">
        <v>0.38</v>
      </c>
      <c r="D303" s="40">
        <v>0.67</v>
      </c>
      <c r="E303" s="39">
        <v>330</v>
      </c>
      <c r="F303" s="110">
        <v>0.80300000000000005</v>
      </c>
      <c r="G303" s="118">
        <v>0.54</v>
      </c>
      <c r="H303" s="42">
        <f t="shared" si="26"/>
        <v>2.0099999999999998</v>
      </c>
      <c r="L303">
        <v>6.08</v>
      </c>
    </row>
    <row r="304" spans="1:12">
      <c r="A304" s="39" t="s">
        <v>1399</v>
      </c>
      <c r="B304" s="128">
        <f t="shared" si="24"/>
        <v>0.46</v>
      </c>
      <c r="C304" s="41">
        <v>0.38</v>
      </c>
      <c r="D304" s="40">
        <v>0.67</v>
      </c>
      <c r="E304" s="39">
        <v>341</v>
      </c>
      <c r="F304" s="110">
        <v>0.80300000000000005</v>
      </c>
      <c r="G304" s="118">
        <v>0.54</v>
      </c>
      <c r="H304" s="42">
        <f t="shared" si="26"/>
        <v>2.0699999999999998</v>
      </c>
      <c r="L304">
        <v>6.08</v>
      </c>
    </row>
    <row r="305" spans="1:12">
      <c r="A305" s="39" t="s">
        <v>1400</v>
      </c>
      <c r="B305" s="128">
        <f t="shared" si="24"/>
        <v>0.48</v>
      </c>
      <c r="C305" s="41">
        <v>0.38</v>
      </c>
      <c r="D305" s="40">
        <v>0.67</v>
      </c>
      <c r="E305" s="39">
        <v>355</v>
      </c>
      <c r="F305" s="110">
        <v>0.80300000000000005</v>
      </c>
      <c r="G305" s="118">
        <v>0.54</v>
      </c>
      <c r="H305" s="42">
        <f t="shared" si="26"/>
        <v>2.16</v>
      </c>
      <c r="L305">
        <v>6.08</v>
      </c>
    </row>
    <row r="306" spans="1:12">
      <c r="A306" s="39" t="s">
        <v>1401</v>
      </c>
      <c r="B306" s="128">
        <f t="shared" si="24"/>
        <v>0.5</v>
      </c>
      <c r="C306" s="41">
        <v>0.38</v>
      </c>
      <c r="D306" s="40">
        <v>0.67</v>
      </c>
      <c r="E306" s="39">
        <v>375</v>
      </c>
      <c r="F306" s="110">
        <v>0.80300000000000005</v>
      </c>
      <c r="G306" s="118">
        <v>0.54</v>
      </c>
      <c r="H306" s="42">
        <f t="shared" si="26"/>
        <v>2.2799999999999998</v>
      </c>
      <c r="L306">
        <v>6.08</v>
      </c>
    </row>
    <row r="307" spans="1:12">
      <c r="A307" s="39" t="s">
        <v>1402</v>
      </c>
      <c r="B307" s="128">
        <f t="shared" si="24"/>
        <v>0.59</v>
      </c>
      <c r="C307" s="41">
        <v>0.38</v>
      </c>
      <c r="D307" s="40">
        <v>0.67</v>
      </c>
      <c r="E307" s="39">
        <v>440</v>
      </c>
      <c r="F307" s="110">
        <v>0.80300000000000005</v>
      </c>
      <c r="G307" s="118">
        <v>0.54</v>
      </c>
      <c r="H307" s="42">
        <f t="shared" si="26"/>
        <v>2.68</v>
      </c>
      <c r="L307">
        <v>6.08</v>
      </c>
    </row>
    <row r="308" spans="1:12">
      <c r="A308" s="39" t="s">
        <v>1403</v>
      </c>
      <c r="B308" s="128">
        <f t="shared" si="24"/>
        <v>0.64</v>
      </c>
      <c r="C308" s="41">
        <v>0.38</v>
      </c>
      <c r="D308" s="40">
        <v>0.67</v>
      </c>
      <c r="E308" s="39">
        <v>473</v>
      </c>
      <c r="F308" s="110">
        <v>0.80300000000000005</v>
      </c>
      <c r="G308" s="118">
        <v>0.54</v>
      </c>
      <c r="H308" s="42">
        <f t="shared" si="26"/>
        <v>2.88</v>
      </c>
      <c r="L308">
        <v>6.08</v>
      </c>
    </row>
    <row r="309" spans="1:12">
      <c r="A309" s="39" t="s">
        <v>1404</v>
      </c>
      <c r="B309" s="128">
        <v>0.66</v>
      </c>
      <c r="C309" s="41">
        <v>0.38</v>
      </c>
      <c r="D309" s="40">
        <v>0.67</v>
      </c>
      <c r="E309" s="39">
        <v>500</v>
      </c>
      <c r="F309" s="110">
        <v>0.80300000000000005</v>
      </c>
      <c r="G309" s="118">
        <v>0.54</v>
      </c>
      <c r="H309" s="42">
        <f t="shared" si="26"/>
        <v>3.04</v>
      </c>
      <c r="L309">
        <v>6.08</v>
      </c>
    </row>
    <row r="310" spans="1:12">
      <c r="A310" s="39" t="s">
        <v>1405</v>
      </c>
      <c r="B310" s="128">
        <f t="shared" si="24"/>
        <v>0.74</v>
      </c>
      <c r="C310" s="41">
        <v>0.38</v>
      </c>
      <c r="D310" s="40">
        <v>0.67</v>
      </c>
      <c r="E310" s="39">
        <v>550</v>
      </c>
      <c r="F310" s="110">
        <v>0.80300000000000005</v>
      </c>
      <c r="G310" s="118">
        <v>0.54</v>
      </c>
      <c r="H310" s="42">
        <f t="shared" si="26"/>
        <v>3.34</v>
      </c>
      <c r="L310">
        <v>6.08</v>
      </c>
    </row>
    <row r="311" spans="1:12">
      <c r="A311" s="39" t="s">
        <v>1406</v>
      </c>
      <c r="B311" s="128">
        <f t="shared" si="24"/>
        <v>0.76</v>
      </c>
      <c r="C311" s="41">
        <v>0.38</v>
      </c>
      <c r="D311" s="40">
        <v>0.67</v>
      </c>
      <c r="E311" s="39">
        <v>568</v>
      </c>
      <c r="F311" s="110">
        <v>0.80300000000000005</v>
      </c>
      <c r="G311" s="118">
        <v>0.54</v>
      </c>
      <c r="H311" s="42">
        <f t="shared" si="26"/>
        <v>4.0199999999999996</v>
      </c>
      <c r="L311">
        <v>7.08</v>
      </c>
    </row>
    <row r="312" spans="1:12">
      <c r="A312" s="39" t="s">
        <v>1407</v>
      </c>
      <c r="B312" s="128">
        <f t="shared" si="24"/>
        <v>0.81</v>
      </c>
      <c r="C312" s="41">
        <v>0.38</v>
      </c>
      <c r="D312" s="40">
        <v>0.67</v>
      </c>
      <c r="E312" s="39">
        <v>600</v>
      </c>
      <c r="F312" s="110">
        <v>0.80300000000000005</v>
      </c>
      <c r="G312" s="118">
        <v>0.54</v>
      </c>
      <c r="H312" s="42">
        <f t="shared" si="26"/>
        <v>3.65</v>
      </c>
      <c r="L312">
        <v>6.08</v>
      </c>
    </row>
    <row r="313" spans="1:12">
      <c r="A313" s="39" t="s">
        <v>1408</v>
      </c>
      <c r="B313" s="128">
        <f t="shared" si="24"/>
        <v>0.87</v>
      </c>
      <c r="C313" s="41">
        <v>0.38</v>
      </c>
      <c r="D313" s="40">
        <v>0.67</v>
      </c>
      <c r="E313" s="39">
        <v>650</v>
      </c>
      <c r="F313" s="110">
        <v>0.80300000000000005</v>
      </c>
      <c r="G313" s="118">
        <v>0.54</v>
      </c>
      <c r="H313" s="42">
        <f t="shared" si="26"/>
        <v>3.95</v>
      </c>
      <c r="L313">
        <v>6.08</v>
      </c>
    </row>
    <row r="314" spans="1:12">
      <c r="A314" s="39" t="s">
        <v>1409</v>
      </c>
      <c r="B314" s="128">
        <f t="shared" si="24"/>
        <v>0.89</v>
      </c>
      <c r="C314" s="41">
        <v>0.38</v>
      </c>
      <c r="D314" s="40">
        <v>0.67</v>
      </c>
      <c r="E314" s="39">
        <v>660</v>
      </c>
      <c r="F314" s="110">
        <v>0.80300000000000005</v>
      </c>
      <c r="G314" s="118">
        <v>0.54</v>
      </c>
      <c r="H314" s="42">
        <f t="shared" si="26"/>
        <v>4.01</v>
      </c>
      <c r="L314">
        <v>6.08</v>
      </c>
    </row>
    <row r="315" spans="1:12">
      <c r="A315" s="39" t="s">
        <v>1410</v>
      </c>
      <c r="B315" s="128">
        <f t="shared" si="24"/>
        <v>0.95</v>
      </c>
      <c r="C315" s="41">
        <v>0.38</v>
      </c>
      <c r="D315" s="40">
        <v>0.67</v>
      </c>
      <c r="E315" s="39">
        <v>710</v>
      </c>
      <c r="F315" s="110">
        <v>0.79800000000000004</v>
      </c>
      <c r="G315" s="118">
        <v>0.54</v>
      </c>
      <c r="H315" s="42">
        <f t="shared" si="26"/>
        <v>4.28</v>
      </c>
      <c r="L315">
        <v>6.03</v>
      </c>
    </row>
    <row r="316" spans="1:12">
      <c r="A316" s="39" t="s">
        <v>1411</v>
      </c>
      <c r="B316" s="128">
        <f t="shared" si="24"/>
        <v>1</v>
      </c>
      <c r="C316" s="41">
        <v>0.38</v>
      </c>
      <c r="D316" s="40">
        <v>0.67</v>
      </c>
      <c r="E316" s="39">
        <v>750</v>
      </c>
      <c r="F316" s="110">
        <v>0.79800000000000004</v>
      </c>
      <c r="G316" s="118">
        <v>0.54</v>
      </c>
      <c r="H316" s="42">
        <f t="shared" si="26"/>
        <v>4.5199999999999996</v>
      </c>
      <c r="L316">
        <v>6.03</v>
      </c>
    </row>
    <row r="317" spans="1:12">
      <c r="A317" s="39" t="s">
        <v>1412</v>
      </c>
      <c r="B317" s="128">
        <f t="shared" si="24"/>
        <v>1.02</v>
      </c>
      <c r="C317" s="41">
        <v>0.38</v>
      </c>
      <c r="D317" s="40">
        <v>0.67</v>
      </c>
      <c r="E317" s="39">
        <v>765</v>
      </c>
      <c r="F317" s="110">
        <v>0.79800000000000004</v>
      </c>
      <c r="G317" s="118">
        <v>0.54</v>
      </c>
      <c r="H317" s="42">
        <f t="shared" si="26"/>
        <v>4.6100000000000003</v>
      </c>
      <c r="L317">
        <v>6.03</v>
      </c>
    </row>
    <row r="318" spans="1:12">
      <c r="A318" s="39" t="s">
        <v>1413</v>
      </c>
      <c r="B318" s="128">
        <f t="shared" si="24"/>
        <v>1.18</v>
      </c>
      <c r="C318" s="41">
        <v>0.38</v>
      </c>
      <c r="D318" s="40">
        <v>0.67</v>
      </c>
      <c r="E318" s="39">
        <v>880</v>
      </c>
      <c r="F318" s="110">
        <v>0.79800000000000004</v>
      </c>
      <c r="G318" s="118">
        <v>0.54</v>
      </c>
      <c r="H318" s="42">
        <f t="shared" si="26"/>
        <v>5.31</v>
      </c>
      <c r="L318">
        <v>6.03</v>
      </c>
    </row>
    <row r="319" spans="1:12">
      <c r="A319" s="39" t="s">
        <v>1414</v>
      </c>
      <c r="B319" s="128">
        <f t="shared" si="24"/>
        <v>1.26</v>
      </c>
      <c r="C319" s="41">
        <v>0.38</v>
      </c>
      <c r="D319" s="40">
        <v>0.67</v>
      </c>
      <c r="E319" s="39">
        <v>944</v>
      </c>
      <c r="F319" s="110">
        <v>0.79800000000000004</v>
      </c>
      <c r="G319" s="118">
        <v>0.54</v>
      </c>
      <c r="H319" s="42">
        <f t="shared" si="26"/>
        <v>5.69</v>
      </c>
      <c r="L319">
        <v>6.03</v>
      </c>
    </row>
    <row r="320" spans="1:12">
      <c r="A320" s="39" t="s">
        <v>1415</v>
      </c>
      <c r="B320" s="128">
        <f t="shared" si="24"/>
        <v>1.27</v>
      </c>
      <c r="C320" s="41">
        <v>0.38</v>
      </c>
      <c r="D320" s="40">
        <v>0.67</v>
      </c>
      <c r="E320" s="39">
        <v>946</v>
      </c>
      <c r="F320" s="110">
        <v>0.79800000000000004</v>
      </c>
      <c r="G320" s="118">
        <v>0.54</v>
      </c>
      <c r="H320" s="42">
        <f t="shared" si="26"/>
        <v>5.7</v>
      </c>
      <c r="L320">
        <v>6.03</v>
      </c>
    </row>
    <row r="321" spans="1:12">
      <c r="A321" s="39" t="s">
        <v>1416</v>
      </c>
      <c r="B321" s="128">
        <f t="shared" si="24"/>
        <v>1.32</v>
      </c>
      <c r="C321" s="41">
        <v>0.38</v>
      </c>
      <c r="D321" s="40">
        <v>0.67</v>
      </c>
      <c r="E321" s="39">
        <v>990</v>
      </c>
      <c r="F321" s="110">
        <v>0.79800000000000004</v>
      </c>
      <c r="G321" s="118">
        <v>0.54</v>
      </c>
      <c r="H321" s="42">
        <f t="shared" si="26"/>
        <v>5.97</v>
      </c>
      <c r="L321">
        <v>6.03</v>
      </c>
    </row>
    <row r="322" spans="1:12">
      <c r="A322" s="39" t="s">
        <v>1417</v>
      </c>
      <c r="B322" s="128">
        <f t="shared" si="24"/>
        <v>1.34</v>
      </c>
      <c r="C322" s="41">
        <v>0.38</v>
      </c>
      <c r="D322" s="40">
        <v>0.67</v>
      </c>
      <c r="E322" s="39">
        <v>1000</v>
      </c>
      <c r="F322" s="110">
        <v>0.79800000000000004</v>
      </c>
      <c r="G322" s="118">
        <v>0.54</v>
      </c>
      <c r="H322" s="42">
        <f t="shared" si="26"/>
        <v>6.03</v>
      </c>
      <c r="L322">
        <v>6.03</v>
      </c>
    </row>
    <row r="323" spans="1:12">
      <c r="A323" s="39" t="s">
        <v>1418</v>
      </c>
      <c r="B323" s="128">
        <f t="shared" si="24"/>
        <v>1.47</v>
      </c>
      <c r="C323" s="41">
        <v>0.38</v>
      </c>
      <c r="D323" s="40">
        <v>0.67</v>
      </c>
      <c r="E323" s="39">
        <v>1100</v>
      </c>
      <c r="F323" s="110">
        <v>0.79800000000000004</v>
      </c>
      <c r="G323" s="118">
        <v>0.54</v>
      </c>
      <c r="H323" s="42">
        <f t="shared" si="26"/>
        <v>6.63</v>
      </c>
      <c r="L323">
        <v>6.03</v>
      </c>
    </row>
    <row r="324" spans="1:12">
      <c r="A324" s="39" t="s">
        <v>1419</v>
      </c>
      <c r="B324" s="128">
        <f t="shared" si="24"/>
        <v>1.49</v>
      </c>
      <c r="C324" s="41">
        <v>0.38</v>
      </c>
      <c r="D324" s="40">
        <v>0.67</v>
      </c>
      <c r="E324" s="39">
        <v>1110</v>
      </c>
      <c r="F324" s="110">
        <v>0.79800000000000004</v>
      </c>
      <c r="G324" s="118">
        <v>0.54</v>
      </c>
      <c r="H324" s="42">
        <f t="shared" si="26"/>
        <v>6.69</v>
      </c>
      <c r="L324">
        <v>6.03</v>
      </c>
    </row>
    <row r="325" spans="1:12">
      <c r="A325" s="39" t="s">
        <v>1420</v>
      </c>
      <c r="B325" s="128">
        <f t="shared" si="24"/>
        <v>1.58</v>
      </c>
      <c r="C325" s="41">
        <v>0.38</v>
      </c>
      <c r="D325" s="40">
        <v>0.67</v>
      </c>
      <c r="E325" s="39">
        <v>1180</v>
      </c>
      <c r="F325" s="110">
        <v>0.79800000000000004</v>
      </c>
      <c r="G325" s="118">
        <v>0.54</v>
      </c>
      <c r="H325" s="42">
        <f t="shared" si="26"/>
        <v>7.12</v>
      </c>
      <c r="L325">
        <v>6.03</v>
      </c>
    </row>
    <row r="326" spans="1:12">
      <c r="A326" s="39" t="s">
        <v>1421</v>
      </c>
      <c r="B326" s="128">
        <f t="shared" si="24"/>
        <v>1.74</v>
      </c>
      <c r="C326" s="41">
        <v>0.38</v>
      </c>
      <c r="D326" s="40">
        <v>0.67</v>
      </c>
      <c r="E326" s="39">
        <v>1300</v>
      </c>
      <c r="F326" s="110">
        <v>0.79800000000000004</v>
      </c>
      <c r="G326" s="118">
        <v>0.54</v>
      </c>
      <c r="H326" s="42">
        <f t="shared" si="26"/>
        <v>7.84</v>
      </c>
      <c r="L326">
        <v>6.03</v>
      </c>
    </row>
    <row r="327" spans="1:12">
      <c r="A327" s="39" t="s">
        <v>1422</v>
      </c>
      <c r="B327" s="128">
        <f t="shared" si="24"/>
        <v>1.77</v>
      </c>
      <c r="C327" s="41">
        <v>0.38</v>
      </c>
      <c r="D327" s="40">
        <v>0.67</v>
      </c>
      <c r="E327" s="39">
        <v>1320</v>
      </c>
      <c r="F327" s="110">
        <v>0.79800000000000004</v>
      </c>
      <c r="G327" s="118">
        <v>0.54</v>
      </c>
      <c r="H327" s="42">
        <f t="shared" si="26"/>
        <v>7.96</v>
      </c>
      <c r="L327">
        <v>6.03</v>
      </c>
    </row>
    <row r="328" spans="1:12">
      <c r="A328" s="39" t="s">
        <v>1423</v>
      </c>
      <c r="B328" s="128">
        <f t="shared" si="24"/>
        <v>1.83</v>
      </c>
      <c r="C328" s="41">
        <v>0.38</v>
      </c>
      <c r="D328" s="40">
        <v>0.67</v>
      </c>
      <c r="E328" s="39">
        <v>1364</v>
      </c>
      <c r="F328" s="110">
        <v>0.79800000000000004</v>
      </c>
      <c r="G328" s="118">
        <v>0.54</v>
      </c>
      <c r="H328" s="42">
        <f t="shared" si="26"/>
        <v>8.2200000000000006</v>
      </c>
      <c r="L328">
        <v>6.03</v>
      </c>
    </row>
    <row r="329" spans="1:12">
      <c r="A329" s="39" t="s">
        <v>1424</v>
      </c>
      <c r="B329" s="128">
        <f t="shared" si="24"/>
        <v>1.9</v>
      </c>
      <c r="C329" s="41">
        <v>0.38</v>
      </c>
      <c r="D329" s="40">
        <v>0.67</v>
      </c>
      <c r="E329" s="39">
        <v>1419</v>
      </c>
      <c r="F329" s="110">
        <v>0.79800000000000004</v>
      </c>
      <c r="G329" s="118">
        <v>0.54</v>
      </c>
      <c r="H329" s="42">
        <f t="shared" si="26"/>
        <v>8.56</v>
      </c>
      <c r="L329">
        <v>6.03</v>
      </c>
    </row>
    <row r="330" spans="1:12">
      <c r="A330" s="39" t="s">
        <v>1425</v>
      </c>
      <c r="B330" s="128">
        <f t="shared" si="24"/>
        <v>1.9</v>
      </c>
      <c r="C330" s="41">
        <v>0.38</v>
      </c>
      <c r="D330" s="40">
        <v>0.67</v>
      </c>
      <c r="E330" s="39">
        <v>1420</v>
      </c>
      <c r="F330" s="110">
        <v>0.79800000000000004</v>
      </c>
      <c r="G330" s="118">
        <v>0.54</v>
      </c>
      <c r="H330" s="42">
        <f t="shared" si="26"/>
        <v>8.56</v>
      </c>
      <c r="L330">
        <v>6.03</v>
      </c>
    </row>
    <row r="331" spans="1:12">
      <c r="A331" s="39" t="s">
        <v>1426</v>
      </c>
      <c r="B331" s="128">
        <f t="shared" si="24"/>
        <v>2.0099999999999998</v>
      </c>
      <c r="C331" s="41">
        <v>0.38</v>
      </c>
      <c r="D331" s="40">
        <v>0.67</v>
      </c>
      <c r="E331" s="39">
        <v>1500</v>
      </c>
      <c r="F331" s="110">
        <v>0.79800000000000004</v>
      </c>
      <c r="G331" s="118">
        <v>0.54</v>
      </c>
      <c r="H331" s="42">
        <f t="shared" si="26"/>
        <v>9.0500000000000007</v>
      </c>
      <c r="L331">
        <v>6.03</v>
      </c>
    </row>
    <row r="332" spans="1:12">
      <c r="A332" s="39" t="s">
        <v>1427</v>
      </c>
      <c r="B332" s="128">
        <f t="shared" si="24"/>
        <v>2.35</v>
      </c>
      <c r="C332" s="41">
        <v>0.38</v>
      </c>
      <c r="D332" s="40">
        <v>0.67</v>
      </c>
      <c r="E332" s="39">
        <v>1760</v>
      </c>
      <c r="F332" s="110">
        <v>0.79800000000000004</v>
      </c>
      <c r="G332" s="118">
        <v>0.54</v>
      </c>
      <c r="H332" s="42">
        <f t="shared" si="26"/>
        <v>10.61</v>
      </c>
      <c r="L332">
        <v>6.03</v>
      </c>
    </row>
    <row r="333" spans="1:12">
      <c r="A333" s="39" t="s">
        <v>1428</v>
      </c>
      <c r="B333" s="128">
        <f t="shared" si="24"/>
        <v>2.5299999999999998</v>
      </c>
      <c r="C333" s="41">
        <v>0.38</v>
      </c>
      <c r="D333" s="40">
        <v>0.67</v>
      </c>
      <c r="E333" s="39">
        <v>1892</v>
      </c>
      <c r="F333" s="110">
        <v>0.79800000000000004</v>
      </c>
      <c r="G333" s="118">
        <v>0.54</v>
      </c>
      <c r="H333" s="42">
        <f t="shared" si="26"/>
        <v>11.41</v>
      </c>
      <c r="L333">
        <v>6.03</v>
      </c>
    </row>
    <row r="334" spans="1:12">
      <c r="A334" s="39" t="s">
        <v>1429</v>
      </c>
      <c r="B334" s="128">
        <f t="shared" si="24"/>
        <v>2.61</v>
      </c>
      <c r="C334" s="41">
        <v>0.38</v>
      </c>
      <c r="D334" s="40">
        <v>0.67</v>
      </c>
      <c r="E334" s="39">
        <v>1950</v>
      </c>
      <c r="F334" s="110">
        <v>0.79800000000000004</v>
      </c>
      <c r="G334" s="118">
        <v>0.54</v>
      </c>
      <c r="H334" s="42">
        <f t="shared" si="26"/>
        <v>11.76</v>
      </c>
      <c r="L334">
        <v>6.03</v>
      </c>
    </row>
    <row r="335" spans="1:12">
      <c r="A335" s="39" t="s">
        <v>1430</v>
      </c>
      <c r="B335" s="128">
        <f t="shared" si="24"/>
        <v>2.65</v>
      </c>
      <c r="C335" s="41">
        <v>0.38</v>
      </c>
      <c r="D335" s="40">
        <v>0.67</v>
      </c>
      <c r="E335" s="39">
        <v>1980</v>
      </c>
      <c r="F335" s="110">
        <v>0.79800000000000004</v>
      </c>
      <c r="G335" s="118">
        <v>0.54</v>
      </c>
      <c r="H335" s="42">
        <f t="shared" si="26"/>
        <v>11.94</v>
      </c>
      <c r="L335">
        <v>6.03</v>
      </c>
    </row>
    <row r="336" spans="1:12">
      <c r="A336" s="39" t="s">
        <v>1431</v>
      </c>
      <c r="B336" s="128">
        <f t="shared" si="24"/>
        <v>2.68</v>
      </c>
      <c r="C336" s="41">
        <v>0.38</v>
      </c>
      <c r="D336" s="40">
        <v>0.67</v>
      </c>
      <c r="E336" s="39">
        <v>2000</v>
      </c>
      <c r="F336" s="110">
        <v>0.79800000000000004</v>
      </c>
      <c r="G336" s="118">
        <v>0.54</v>
      </c>
      <c r="H336" s="42">
        <f t="shared" si="26"/>
        <v>12.06</v>
      </c>
      <c r="L336">
        <v>6.03</v>
      </c>
    </row>
    <row r="337" spans="1:12">
      <c r="A337" s="39" t="s">
        <v>1432</v>
      </c>
      <c r="B337" s="128">
        <f t="shared" si="24"/>
        <v>2.74</v>
      </c>
      <c r="C337" s="41">
        <v>0.38</v>
      </c>
      <c r="D337" s="40">
        <v>0.67</v>
      </c>
      <c r="E337" s="39">
        <v>2046</v>
      </c>
      <c r="F337" s="110">
        <v>0.79800000000000004</v>
      </c>
      <c r="G337" s="118">
        <v>0.54</v>
      </c>
      <c r="H337" s="42">
        <f t="shared" si="26"/>
        <v>12.34</v>
      </c>
      <c r="L337">
        <v>6.03</v>
      </c>
    </row>
    <row r="338" spans="1:12">
      <c r="A338" s="39" t="s">
        <v>1433</v>
      </c>
      <c r="B338" s="128">
        <f t="shared" si="24"/>
        <v>2.78</v>
      </c>
      <c r="C338" s="41">
        <v>0.38</v>
      </c>
      <c r="D338" s="40">
        <v>0.67</v>
      </c>
      <c r="E338" s="39">
        <v>2076</v>
      </c>
      <c r="F338" s="110">
        <v>0.79800000000000004</v>
      </c>
      <c r="G338" s="118">
        <v>0.54</v>
      </c>
      <c r="H338" s="42">
        <f t="shared" si="26"/>
        <v>12.52</v>
      </c>
      <c r="L338">
        <v>6.03</v>
      </c>
    </row>
    <row r="339" spans="1:12">
      <c r="A339" s="39" t="s">
        <v>1434</v>
      </c>
      <c r="B339" s="128">
        <f t="shared" si="24"/>
        <v>2.81</v>
      </c>
      <c r="C339" s="41">
        <v>0.38</v>
      </c>
      <c r="D339" s="40">
        <v>0.67</v>
      </c>
      <c r="E339" s="39">
        <v>2100</v>
      </c>
      <c r="F339" s="110">
        <v>0.79800000000000004</v>
      </c>
      <c r="G339" s="118">
        <v>0.54</v>
      </c>
      <c r="H339" s="42">
        <f t="shared" si="26"/>
        <v>12.66</v>
      </c>
      <c r="L339">
        <v>6.03</v>
      </c>
    </row>
    <row r="340" spans="1:12">
      <c r="A340" s="39" t="s">
        <v>1435</v>
      </c>
      <c r="B340" s="128">
        <f t="shared" si="24"/>
        <v>2.85</v>
      </c>
      <c r="C340" s="41">
        <v>0.38</v>
      </c>
      <c r="D340" s="40">
        <v>0.67</v>
      </c>
      <c r="E340" s="39">
        <v>2130</v>
      </c>
      <c r="F340" s="110">
        <v>0.79800000000000004</v>
      </c>
      <c r="G340" s="118">
        <v>0.54</v>
      </c>
      <c r="H340" s="42">
        <f t="shared" si="26"/>
        <v>12.84</v>
      </c>
      <c r="L340">
        <v>6.03</v>
      </c>
    </row>
    <row r="341" spans="1:12">
      <c r="A341" s="39" t="s">
        <v>1436</v>
      </c>
      <c r="B341" s="128">
        <f t="shared" si="24"/>
        <v>3.11</v>
      </c>
      <c r="C341" s="41">
        <v>0.38</v>
      </c>
      <c r="D341" s="40">
        <v>0.67</v>
      </c>
      <c r="E341" s="39">
        <v>2400</v>
      </c>
      <c r="F341" s="110">
        <v>0.754</v>
      </c>
      <c r="G341" s="118">
        <v>0.54</v>
      </c>
      <c r="H341" s="42">
        <f t="shared" si="26"/>
        <v>13.46</v>
      </c>
      <c r="L341">
        <v>5.61</v>
      </c>
    </row>
    <row r="342" spans="1:12">
      <c r="A342" s="39" t="s">
        <v>1437</v>
      </c>
      <c r="B342" s="128">
        <f t="shared" si="24"/>
        <v>3.24</v>
      </c>
      <c r="C342" s="41">
        <v>0.38</v>
      </c>
      <c r="D342" s="40">
        <v>0.67</v>
      </c>
      <c r="E342" s="39">
        <v>2500</v>
      </c>
      <c r="F342" s="110">
        <v>0.754</v>
      </c>
      <c r="G342" s="118">
        <v>0.54</v>
      </c>
      <c r="H342" s="42">
        <f t="shared" si="26"/>
        <v>14.03</v>
      </c>
      <c r="L342">
        <v>5.61</v>
      </c>
    </row>
    <row r="343" spans="1:12">
      <c r="A343" s="39" t="s">
        <v>1438</v>
      </c>
      <c r="B343" s="128">
        <f t="shared" si="24"/>
        <v>3.42</v>
      </c>
      <c r="C343" s="41">
        <v>0.38</v>
      </c>
      <c r="D343" s="40">
        <v>0.67</v>
      </c>
      <c r="E343" s="39">
        <v>2640</v>
      </c>
      <c r="F343" s="110">
        <v>0.754</v>
      </c>
      <c r="G343" s="118">
        <v>0.54</v>
      </c>
      <c r="H343" s="42">
        <f t="shared" si="26"/>
        <v>14.81</v>
      </c>
      <c r="L343">
        <v>5.61</v>
      </c>
    </row>
    <row r="344" spans="1:12">
      <c r="A344" s="39" t="s">
        <v>1439</v>
      </c>
      <c r="B344" s="128">
        <f t="shared" si="24"/>
        <v>3.53</v>
      </c>
      <c r="C344" s="41">
        <v>0.38</v>
      </c>
      <c r="D344" s="40">
        <v>0.67</v>
      </c>
      <c r="E344" s="39">
        <v>2728</v>
      </c>
      <c r="F344" s="110">
        <v>0.754</v>
      </c>
      <c r="G344" s="118">
        <v>0.54</v>
      </c>
      <c r="H344" s="42">
        <f t="shared" si="26"/>
        <v>15.3</v>
      </c>
      <c r="L344">
        <v>5.61</v>
      </c>
    </row>
    <row r="345" spans="1:12">
      <c r="A345" s="39" t="s">
        <v>1440</v>
      </c>
      <c r="B345" s="128">
        <f t="shared" si="24"/>
        <v>3.67</v>
      </c>
      <c r="C345" s="41">
        <v>0.38</v>
      </c>
      <c r="D345" s="40">
        <v>0.67</v>
      </c>
      <c r="E345" s="39">
        <v>2838</v>
      </c>
      <c r="F345" s="110">
        <v>0.754</v>
      </c>
      <c r="G345" s="118">
        <v>0.54</v>
      </c>
      <c r="H345" s="42">
        <f t="shared" si="26"/>
        <v>15.92</v>
      </c>
      <c r="L345">
        <v>5.61</v>
      </c>
    </row>
    <row r="346" spans="1:12">
      <c r="A346" s="39" t="s">
        <v>1441</v>
      </c>
      <c r="B346" s="128">
        <f t="shared" si="24"/>
        <v>3.67</v>
      </c>
      <c r="C346" s="41">
        <v>0.38</v>
      </c>
      <c r="D346" s="40">
        <v>0.67</v>
      </c>
      <c r="E346" s="39">
        <v>2840</v>
      </c>
      <c r="F346" s="110">
        <v>0.754</v>
      </c>
      <c r="G346" s="118">
        <v>0.54</v>
      </c>
      <c r="H346" s="42">
        <f t="shared" si="26"/>
        <v>15.93</v>
      </c>
      <c r="L346">
        <v>5.61</v>
      </c>
    </row>
    <row r="347" spans="1:12">
      <c r="A347" s="39" t="s">
        <v>1442</v>
      </c>
      <c r="B347" s="128">
        <f t="shared" si="24"/>
        <v>3.88</v>
      </c>
      <c r="C347" s="41">
        <v>0.38</v>
      </c>
      <c r="D347" s="40">
        <v>0.67</v>
      </c>
      <c r="E347" s="39">
        <v>3000</v>
      </c>
      <c r="F347" s="110">
        <v>0.754</v>
      </c>
      <c r="G347" s="118">
        <v>0.54</v>
      </c>
      <c r="H347" s="42">
        <f t="shared" si="26"/>
        <v>16.829999999999998</v>
      </c>
      <c r="L347">
        <v>5.61</v>
      </c>
    </row>
    <row r="348" spans="1:12">
      <c r="A348" s="39" t="s">
        <v>1443</v>
      </c>
      <c r="B348" s="128">
        <f t="shared" si="24"/>
        <v>4.2699999999999996</v>
      </c>
      <c r="C348" s="41">
        <v>0.38</v>
      </c>
      <c r="D348" s="40">
        <v>0.67</v>
      </c>
      <c r="E348" s="39">
        <v>3300</v>
      </c>
      <c r="F348" s="110">
        <v>0.754</v>
      </c>
      <c r="G348" s="118">
        <v>0.54</v>
      </c>
      <c r="H348" s="42">
        <f t="shared" si="26"/>
        <v>18.510000000000002</v>
      </c>
      <c r="L348">
        <v>5.61</v>
      </c>
    </row>
    <row r="349" spans="1:12">
      <c r="A349" s="39" t="s">
        <v>1444</v>
      </c>
      <c r="B349" s="128">
        <f t="shared" si="24"/>
        <v>4.55</v>
      </c>
      <c r="C349" s="41">
        <v>0.38</v>
      </c>
      <c r="D349" s="40">
        <v>0.67</v>
      </c>
      <c r="E349" s="39">
        <v>3520</v>
      </c>
      <c r="F349" s="110">
        <v>0.754</v>
      </c>
      <c r="G349" s="118">
        <v>0.54</v>
      </c>
      <c r="H349" s="42">
        <f t="shared" si="26"/>
        <v>19.75</v>
      </c>
      <c r="L349">
        <v>5.61</v>
      </c>
    </row>
    <row r="350" spans="1:12">
      <c r="A350" s="39" t="s">
        <v>1445</v>
      </c>
      <c r="B350" s="128">
        <f t="shared" si="24"/>
        <v>4.59</v>
      </c>
      <c r="C350" s="41">
        <v>0.38</v>
      </c>
      <c r="D350" s="40">
        <v>0.67</v>
      </c>
      <c r="E350" s="39">
        <v>3550</v>
      </c>
      <c r="F350" s="110">
        <v>0.754</v>
      </c>
      <c r="G350" s="118">
        <v>0.54</v>
      </c>
      <c r="H350" s="42">
        <f t="shared" si="26"/>
        <v>19.920000000000002</v>
      </c>
      <c r="L350">
        <v>5.61</v>
      </c>
    </row>
    <row r="351" spans="1:12">
      <c r="A351" s="39" t="s">
        <v>1446</v>
      </c>
      <c r="B351" s="128">
        <f t="shared" si="24"/>
        <v>4.87</v>
      </c>
      <c r="C351" s="41">
        <v>0.38</v>
      </c>
      <c r="D351" s="40">
        <v>0.67</v>
      </c>
      <c r="E351" s="39">
        <v>3760</v>
      </c>
      <c r="F351" s="110">
        <v>0.754</v>
      </c>
      <c r="G351" s="118">
        <v>0.54</v>
      </c>
      <c r="H351" s="42">
        <f t="shared" si="26"/>
        <v>21.09</v>
      </c>
      <c r="L351">
        <v>5.61</v>
      </c>
    </row>
    <row r="352" spans="1:12">
      <c r="A352" s="39" t="s">
        <v>1447</v>
      </c>
      <c r="B352" s="128">
        <f t="shared" si="24"/>
        <v>4.9000000000000004</v>
      </c>
      <c r="C352" s="41">
        <v>0.38</v>
      </c>
      <c r="D352" s="40">
        <v>0.67</v>
      </c>
      <c r="E352" s="39">
        <v>3784</v>
      </c>
      <c r="F352" s="110">
        <v>0.754</v>
      </c>
      <c r="G352" s="118">
        <v>0.54</v>
      </c>
      <c r="H352" s="42">
        <f t="shared" si="26"/>
        <v>21.23</v>
      </c>
      <c r="L352">
        <v>5.61</v>
      </c>
    </row>
    <row r="353" spans="1:12">
      <c r="A353" s="39" t="s">
        <v>1448</v>
      </c>
      <c r="B353" s="128">
        <f t="shared" si="24"/>
        <v>4.99</v>
      </c>
      <c r="C353" s="41">
        <v>0.38</v>
      </c>
      <c r="D353" s="40">
        <v>0.67</v>
      </c>
      <c r="E353" s="39">
        <v>3960</v>
      </c>
      <c r="F353" s="110">
        <v>0.72099999999999997</v>
      </c>
      <c r="G353" s="118">
        <v>0.54</v>
      </c>
      <c r="H353" s="42">
        <f t="shared" si="26"/>
        <v>20.95</v>
      </c>
      <c r="L353">
        <v>5.29</v>
      </c>
    </row>
    <row r="354" spans="1:12">
      <c r="A354" s="39" t="s">
        <v>1449</v>
      </c>
      <c r="B354" s="128">
        <f t="shared" si="24"/>
        <v>5.04</v>
      </c>
      <c r="C354" s="41">
        <v>0.38</v>
      </c>
      <c r="D354" s="40">
        <v>0.67</v>
      </c>
      <c r="E354" s="39">
        <v>4000</v>
      </c>
      <c r="F354" s="110">
        <v>0.72099999999999997</v>
      </c>
      <c r="G354" s="118">
        <v>0.54</v>
      </c>
      <c r="H354" s="42">
        <f t="shared" si="26"/>
        <v>21.16</v>
      </c>
      <c r="L354">
        <v>5.29</v>
      </c>
    </row>
    <row r="355" spans="1:12">
      <c r="A355" s="39" t="s">
        <v>1450</v>
      </c>
      <c r="B355" s="128">
        <f t="shared" si="24"/>
        <v>5.16</v>
      </c>
      <c r="C355" s="41">
        <v>0.38</v>
      </c>
      <c r="D355" s="40">
        <v>0.67</v>
      </c>
      <c r="E355" s="39">
        <v>4092</v>
      </c>
      <c r="F355" s="110">
        <v>0.72099999999999997</v>
      </c>
      <c r="G355" s="118">
        <v>0.54</v>
      </c>
      <c r="H355" s="42">
        <f t="shared" si="26"/>
        <v>21.65</v>
      </c>
      <c r="L355">
        <v>5.29</v>
      </c>
    </row>
    <row r="356" spans="1:12">
      <c r="A356" s="39" t="s">
        <v>1451</v>
      </c>
      <c r="B356" s="128">
        <f t="shared" si="24"/>
        <v>5.37</v>
      </c>
      <c r="C356" s="41">
        <v>0.38</v>
      </c>
      <c r="D356" s="40">
        <v>0.67</v>
      </c>
      <c r="E356" s="39">
        <v>4260</v>
      </c>
      <c r="F356" s="110">
        <v>0.72099999999999997</v>
      </c>
      <c r="G356" s="118">
        <v>0.54</v>
      </c>
      <c r="H356" s="42">
        <f t="shared" si="26"/>
        <v>22.54</v>
      </c>
      <c r="L356">
        <v>5.29</v>
      </c>
    </row>
    <row r="357" spans="1:12">
      <c r="A357" s="39" t="s">
        <v>1452</v>
      </c>
      <c r="B357" s="128">
        <f t="shared" si="24"/>
        <v>6.31</v>
      </c>
      <c r="C357" s="41">
        <v>0.38</v>
      </c>
      <c r="D357" s="40">
        <v>0.67</v>
      </c>
      <c r="E357" s="39">
        <v>5000</v>
      </c>
      <c r="F357" s="110">
        <v>0.72099999999999997</v>
      </c>
      <c r="G357" s="118">
        <v>0.54</v>
      </c>
      <c r="H357" s="42">
        <f t="shared" si="26"/>
        <v>26.45</v>
      </c>
      <c r="L357">
        <v>5.29</v>
      </c>
    </row>
    <row r="358" spans="1:12">
      <c r="A358" s="39" t="s">
        <v>1453</v>
      </c>
      <c r="B358" s="128">
        <f t="shared" si="24"/>
        <v>6.45</v>
      </c>
      <c r="C358" s="41">
        <v>0.38</v>
      </c>
      <c r="D358" s="40">
        <v>0.67</v>
      </c>
      <c r="E358" s="39">
        <v>5115</v>
      </c>
      <c r="F358" s="110">
        <v>0.72099999999999997</v>
      </c>
      <c r="G358" s="118">
        <v>0.54</v>
      </c>
      <c r="H358" s="42">
        <f t="shared" si="26"/>
        <v>27.06</v>
      </c>
      <c r="L358">
        <v>5.29</v>
      </c>
    </row>
    <row r="359" spans="1:12">
      <c r="A359" s="39" t="s">
        <v>1454</v>
      </c>
      <c r="B359" s="128">
        <f t="shared" ref="B359:B423" si="27">ROUND(((E359/1000)*(G359)+(E359/1000)*F359),2)</f>
        <v>6.71</v>
      </c>
      <c r="C359" s="41">
        <v>0.38</v>
      </c>
      <c r="D359" s="40">
        <v>0.67</v>
      </c>
      <c r="E359" s="39">
        <v>5325</v>
      </c>
      <c r="F359" s="110">
        <v>0.72099999999999997</v>
      </c>
      <c r="G359" s="118">
        <v>0.54</v>
      </c>
      <c r="H359" s="42">
        <f t="shared" si="26"/>
        <v>28.17</v>
      </c>
      <c r="L359">
        <v>5.29</v>
      </c>
    </row>
    <row r="360" spans="1:12">
      <c r="A360" s="39" t="s">
        <v>1455</v>
      </c>
      <c r="B360" s="128">
        <f t="shared" si="27"/>
        <v>7.16</v>
      </c>
      <c r="C360" s="41">
        <v>0.38</v>
      </c>
      <c r="D360" s="40">
        <v>0.67</v>
      </c>
      <c r="E360" s="39">
        <v>5676</v>
      </c>
      <c r="F360" s="110">
        <v>0.72099999999999997</v>
      </c>
      <c r="G360" s="118">
        <v>0.54</v>
      </c>
      <c r="H360" s="42">
        <f t="shared" si="26"/>
        <v>30.03</v>
      </c>
      <c r="L360">
        <v>5.29</v>
      </c>
    </row>
    <row r="361" spans="1:12">
      <c r="A361" s="39" t="s">
        <v>1456</v>
      </c>
      <c r="B361" s="128">
        <f t="shared" si="27"/>
        <v>9.2899999999999991</v>
      </c>
      <c r="C361" s="41">
        <v>0.38</v>
      </c>
      <c r="D361" s="40">
        <v>0.67</v>
      </c>
      <c r="E361" s="39">
        <v>7368</v>
      </c>
      <c r="F361" s="110">
        <v>0.72099999999999997</v>
      </c>
      <c r="G361" s="118">
        <v>0.54</v>
      </c>
      <c r="H361" s="42">
        <f t="shared" si="26"/>
        <v>38.979999999999997</v>
      </c>
      <c r="L361">
        <v>5.29</v>
      </c>
    </row>
    <row r="362" spans="1:12">
      <c r="A362" s="39" t="s">
        <v>1771</v>
      </c>
      <c r="B362" s="128">
        <v>9.35</v>
      </c>
      <c r="C362" s="41">
        <v>0.38</v>
      </c>
      <c r="D362" s="40">
        <v>0.67</v>
      </c>
      <c r="E362" s="39">
        <v>7608</v>
      </c>
      <c r="F362" s="110">
        <v>0.72099999999999997</v>
      </c>
      <c r="G362" s="118">
        <v>0.54</v>
      </c>
      <c r="H362" s="42">
        <f t="shared" si="26"/>
        <v>40.25</v>
      </c>
      <c r="L362">
        <v>5.29</v>
      </c>
    </row>
    <row r="363" spans="1:12">
      <c r="A363" s="39" t="s">
        <v>1457</v>
      </c>
      <c r="B363" s="128">
        <f t="shared" si="27"/>
        <v>9.69</v>
      </c>
      <c r="C363" s="41">
        <v>0.38</v>
      </c>
      <c r="D363" s="40">
        <v>0.67</v>
      </c>
      <c r="E363" s="39">
        <v>7920</v>
      </c>
      <c r="F363" s="110">
        <v>0.68300000000000005</v>
      </c>
      <c r="G363" s="118">
        <v>0.54</v>
      </c>
      <c r="H363" s="42">
        <f t="shared" si="26"/>
        <v>41.9</v>
      </c>
      <c r="L363">
        <v>5.29</v>
      </c>
    </row>
    <row r="364" spans="1:12">
      <c r="A364" s="39" t="s">
        <v>1458</v>
      </c>
      <c r="B364" s="128">
        <f t="shared" si="27"/>
        <v>10.01</v>
      </c>
      <c r="C364" s="41">
        <v>0.38</v>
      </c>
      <c r="D364" s="40">
        <v>0.67</v>
      </c>
      <c r="E364" s="39">
        <v>8184</v>
      </c>
      <c r="F364" s="110">
        <v>0.68300000000000005</v>
      </c>
      <c r="G364" s="118">
        <v>0.54</v>
      </c>
      <c r="H364" s="42">
        <f t="shared" si="26"/>
        <v>43.29</v>
      </c>
      <c r="L364">
        <v>5.29</v>
      </c>
    </row>
    <row r="365" spans="1:12">
      <c r="A365" s="39" t="s">
        <v>1459</v>
      </c>
      <c r="B365" s="128">
        <f t="shared" si="27"/>
        <v>10.33</v>
      </c>
      <c r="C365" s="41">
        <v>0.38</v>
      </c>
      <c r="D365" s="40">
        <v>0.67</v>
      </c>
      <c r="E365" s="39">
        <v>8448</v>
      </c>
      <c r="F365" s="110">
        <v>0.68300000000000005</v>
      </c>
      <c r="G365" s="118">
        <v>0.54</v>
      </c>
      <c r="H365" s="42">
        <f t="shared" si="26"/>
        <v>44.69</v>
      </c>
      <c r="L365">
        <v>5.29</v>
      </c>
    </row>
    <row r="366" spans="1:12">
      <c r="A366" s="39" t="s">
        <v>1460</v>
      </c>
      <c r="B366" s="128">
        <f t="shared" si="27"/>
        <v>10.42</v>
      </c>
      <c r="C366" s="41">
        <v>0.38</v>
      </c>
      <c r="D366" s="40">
        <v>0.67</v>
      </c>
      <c r="E366" s="39">
        <v>8520</v>
      </c>
      <c r="F366" s="110">
        <v>0.68300000000000005</v>
      </c>
      <c r="G366" s="118">
        <v>0.54</v>
      </c>
      <c r="H366" s="42">
        <f t="shared" si="26"/>
        <v>45.07</v>
      </c>
      <c r="L366">
        <v>5.29</v>
      </c>
    </row>
    <row r="367" spans="1:12">
      <c r="A367" s="39" t="s">
        <v>1461</v>
      </c>
      <c r="B367" s="128">
        <f t="shared" si="27"/>
        <v>11.19</v>
      </c>
      <c r="C367" s="41">
        <v>0.38</v>
      </c>
      <c r="D367" s="40">
        <v>0.67</v>
      </c>
      <c r="E367" s="39">
        <v>9150</v>
      </c>
      <c r="F367" s="110">
        <v>0.68300000000000005</v>
      </c>
      <c r="G367" s="118">
        <v>0.54</v>
      </c>
      <c r="H367" s="42">
        <f t="shared" si="26"/>
        <v>48.4</v>
      </c>
      <c r="L367">
        <v>5.29</v>
      </c>
    </row>
    <row r="368" spans="1:12">
      <c r="A368" s="39" t="s">
        <v>1462</v>
      </c>
      <c r="B368" s="128">
        <f t="shared" si="27"/>
        <v>14.68</v>
      </c>
      <c r="C368" s="41">
        <v>0.38</v>
      </c>
      <c r="D368" s="40">
        <v>0.67</v>
      </c>
      <c r="E368" s="39">
        <v>12000</v>
      </c>
      <c r="F368" s="110">
        <v>0.68300000000000005</v>
      </c>
      <c r="G368" s="118">
        <v>0.54</v>
      </c>
      <c r="H368" s="42">
        <f t="shared" si="26"/>
        <v>63.48</v>
      </c>
      <c r="L368">
        <v>5.29</v>
      </c>
    </row>
    <row r="369" spans="1:12">
      <c r="A369" s="49" t="s">
        <v>1463</v>
      </c>
      <c r="B369" s="128">
        <f t="shared" si="27"/>
        <v>15.63</v>
      </c>
      <c r="C369" s="41">
        <v>0.38</v>
      </c>
      <c r="D369" s="40">
        <v>0.37</v>
      </c>
      <c r="E369" s="39">
        <v>12780</v>
      </c>
      <c r="F369" s="110">
        <v>0.68300000000000005</v>
      </c>
      <c r="G369" s="118">
        <v>0.54</v>
      </c>
      <c r="H369" s="42">
        <f t="shared" si="26"/>
        <v>67.61</v>
      </c>
      <c r="L369">
        <v>5.29</v>
      </c>
    </row>
    <row r="370" spans="1:12">
      <c r="A370" s="39" t="s">
        <v>1464</v>
      </c>
      <c r="B370" s="128">
        <f>ROUND(((E370/1000)*F370),2)</f>
        <v>12.69</v>
      </c>
      <c r="C370" s="41">
        <v>0.38</v>
      </c>
      <c r="D370" s="40">
        <v>0</v>
      </c>
      <c r="E370" s="39">
        <v>19500</v>
      </c>
      <c r="F370" s="110">
        <v>0.65059999999999996</v>
      </c>
      <c r="G370" s="118">
        <v>0</v>
      </c>
      <c r="H370" s="42">
        <f t="shared" si="26"/>
        <v>103.16</v>
      </c>
      <c r="L370">
        <v>5.29</v>
      </c>
    </row>
    <row r="371" spans="1:12">
      <c r="A371" s="39" t="s">
        <v>1465</v>
      </c>
      <c r="B371" s="128">
        <f t="shared" ref="B371:B373" si="28">ROUND(((E371/1000)*F371),2)</f>
        <v>13.01</v>
      </c>
      <c r="C371" s="41">
        <v>0.38</v>
      </c>
      <c r="D371" s="40">
        <v>0</v>
      </c>
      <c r="E371" s="39">
        <v>20000</v>
      </c>
      <c r="F371" s="110">
        <v>0.65059999999999996</v>
      </c>
      <c r="G371" s="118">
        <v>0</v>
      </c>
      <c r="H371" s="42">
        <f t="shared" si="26"/>
        <v>105.8</v>
      </c>
      <c r="L371">
        <v>5.29</v>
      </c>
    </row>
    <row r="372" spans="1:12">
      <c r="A372" s="39" t="s">
        <v>1466</v>
      </c>
      <c r="B372" s="128">
        <f t="shared" si="28"/>
        <v>19.52</v>
      </c>
      <c r="C372" s="41">
        <v>0.38</v>
      </c>
      <c r="D372" s="40">
        <v>0</v>
      </c>
      <c r="E372" s="39">
        <v>30000</v>
      </c>
      <c r="F372" s="110">
        <v>0.65059999999999996</v>
      </c>
      <c r="G372" s="118">
        <v>0</v>
      </c>
      <c r="H372" s="42">
        <f t="shared" si="26"/>
        <v>158.69999999999999</v>
      </c>
      <c r="L372">
        <v>5.29</v>
      </c>
    </row>
    <row r="373" spans="1:12">
      <c r="A373" s="39" t="s">
        <v>1467</v>
      </c>
      <c r="B373" s="128">
        <f t="shared" si="28"/>
        <v>32.53</v>
      </c>
      <c r="C373" s="41">
        <v>0.38</v>
      </c>
      <c r="D373" s="40">
        <v>0</v>
      </c>
      <c r="E373" s="39">
        <v>50000</v>
      </c>
      <c r="F373" s="110">
        <v>0.65059999999999996</v>
      </c>
      <c r="G373" s="118">
        <v>0</v>
      </c>
      <c r="H373" s="42">
        <f t="shared" si="26"/>
        <v>264.5</v>
      </c>
      <c r="L373">
        <v>5.29</v>
      </c>
    </row>
    <row r="374" spans="1:12">
      <c r="A374" t="s">
        <v>1468</v>
      </c>
      <c r="B374" s="128">
        <f t="shared" si="27"/>
        <v>0.34</v>
      </c>
      <c r="C374" s="41">
        <v>0.38</v>
      </c>
      <c r="D374" s="40">
        <v>0.67</v>
      </c>
      <c r="E374" s="39">
        <v>250</v>
      </c>
      <c r="F374" s="110">
        <v>0.80300000000000005</v>
      </c>
      <c r="G374" s="118">
        <v>0.54</v>
      </c>
      <c r="H374" s="42">
        <f t="shared" ref="H374:H445" si="29">ROUND((L374/1000)*E374,2)</f>
        <v>1.52</v>
      </c>
      <c r="L374">
        <v>6.08</v>
      </c>
    </row>
    <row r="375" spans="1:12">
      <c r="A375" s="39" t="s">
        <v>1469</v>
      </c>
      <c r="B375" s="128">
        <v>0.45</v>
      </c>
      <c r="C375" s="41">
        <v>0.38</v>
      </c>
      <c r="D375" s="40">
        <v>0.67</v>
      </c>
      <c r="E375" s="39">
        <v>330</v>
      </c>
      <c r="F375" s="110">
        <v>0.80300000000000005</v>
      </c>
      <c r="G375" s="118">
        <v>0.54</v>
      </c>
      <c r="H375" s="42">
        <f t="shared" si="29"/>
        <v>2.0099999999999998</v>
      </c>
      <c r="L375">
        <v>6.08</v>
      </c>
    </row>
    <row r="376" spans="1:12">
      <c r="A376" s="39" t="s">
        <v>1470</v>
      </c>
      <c r="B376" s="128">
        <v>0.45</v>
      </c>
      <c r="C376" s="41">
        <v>0.38</v>
      </c>
      <c r="D376" s="40">
        <v>0.67</v>
      </c>
      <c r="E376" s="39">
        <v>341</v>
      </c>
      <c r="F376" s="110">
        <v>0.80300000000000005</v>
      </c>
      <c r="G376" s="118">
        <v>0.54</v>
      </c>
      <c r="H376" s="42">
        <f t="shared" si="29"/>
        <v>2.0699999999999998</v>
      </c>
      <c r="L376">
        <v>6.08</v>
      </c>
    </row>
    <row r="377" spans="1:12">
      <c r="A377" s="39" t="s">
        <v>1471</v>
      </c>
      <c r="B377" s="128">
        <f t="shared" si="27"/>
        <v>0.48</v>
      </c>
      <c r="C377" s="41">
        <v>0.38</v>
      </c>
      <c r="D377" s="40">
        <v>0.67</v>
      </c>
      <c r="E377" s="39">
        <v>355</v>
      </c>
      <c r="F377" s="110">
        <v>0.80300000000000005</v>
      </c>
      <c r="G377" s="118">
        <v>0.54</v>
      </c>
      <c r="H377" s="42">
        <f t="shared" si="29"/>
        <v>2.16</v>
      </c>
      <c r="L377">
        <v>6.08</v>
      </c>
    </row>
    <row r="378" spans="1:12">
      <c r="A378" s="39" t="s">
        <v>1472</v>
      </c>
      <c r="B378" s="128">
        <f t="shared" si="27"/>
        <v>0.5</v>
      </c>
      <c r="C378" s="41">
        <v>0.38</v>
      </c>
      <c r="D378" s="40">
        <v>0.67</v>
      </c>
      <c r="E378" s="39">
        <v>375</v>
      </c>
      <c r="F378" s="110">
        <v>0.80300000000000005</v>
      </c>
      <c r="G378" s="118">
        <v>0.54</v>
      </c>
      <c r="H378" s="42">
        <f t="shared" si="29"/>
        <v>2.2799999999999998</v>
      </c>
      <c r="L378">
        <v>6.08</v>
      </c>
    </row>
    <row r="379" spans="1:12">
      <c r="A379" s="39" t="s">
        <v>1473</v>
      </c>
      <c r="B379" s="128">
        <f t="shared" si="27"/>
        <v>0.59</v>
      </c>
      <c r="C379" s="41">
        <v>0.38</v>
      </c>
      <c r="D379" s="40">
        <v>0.67</v>
      </c>
      <c r="E379" s="39">
        <v>440</v>
      </c>
      <c r="F379" s="110">
        <v>0.80300000000000005</v>
      </c>
      <c r="G379" s="118">
        <v>0.54</v>
      </c>
      <c r="H379" s="42">
        <f t="shared" si="29"/>
        <v>2.68</v>
      </c>
      <c r="L379">
        <v>6.08</v>
      </c>
    </row>
    <row r="380" spans="1:12">
      <c r="A380" s="39" t="s">
        <v>1474</v>
      </c>
      <c r="B380" s="128">
        <f t="shared" si="27"/>
        <v>0.64</v>
      </c>
      <c r="C380" s="41">
        <v>0.38</v>
      </c>
      <c r="D380" s="40">
        <v>0.67</v>
      </c>
      <c r="E380" s="39">
        <v>473</v>
      </c>
      <c r="F380" s="110">
        <v>0.80300000000000005</v>
      </c>
      <c r="G380" s="118">
        <v>0.54</v>
      </c>
      <c r="H380" s="42">
        <f t="shared" si="29"/>
        <v>2.88</v>
      </c>
      <c r="L380">
        <v>6.08</v>
      </c>
    </row>
    <row r="381" spans="1:12">
      <c r="A381" s="39" t="s">
        <v>1475</v>
      </c>
      <c r="B381" s="128">
        <v>0.67</v>
      </c>
      <c r="C381" s="41">
        <v>0.38</v>
      </c>
      <c r="D381" s="40">
        <v>0.67</v>
      </c>
      <c r="E381" s="39">
        <v>500</v>
      </c>
      <c r="F381" s="110">
        <v>0.80300000000000005</v>
      </c>
      <c r="G381" s="118">
        <v>0.54</v>
      </c>
      <c r="H381" s="42">
        <f t="shared" si="29"/>
        <v>3.04</v>
      </c>
      <c r="L381">
        <v>6.08</v>
      </c>
    </row>
    <row r="382" spans="1:12">
      <c r="A382" s="39" t="s">
        <v>1476</v>
      </c>
      <c r="B382" s="128">
        <f t="shared" si="27"/>
        <v>0.74</v>
      </c>
      <c r="C382" s="41">
        <v>0.38</v>
      </c>
      <c r="D382" s="40">
        <v>0.67</v>
      </c>
      <c r="E382" s="39">
        <v>550</v>
      </c>
      <c r="F382" s="110">
        <v>0.80300000000000005</v>
      </c>
      <c r="G382" s="118">
        <v>0.54</v>
      </c>
      <c r="H382" s="42">
        <f t="shared" si="29"/>
        <v>3.34</v>
      </c>
      <c r="L382">
        <v>6.08</v>
      </c>
    </row>
    <row r="383" spans="1:12">
      <c r="A383" s="39" t="s">
        <v>1477</v>
      </c>
      <c r="B383" s="128">
        <v>0.77</v>
      </c>
      <c r="C383" s="41">
        <v>0.38</v>
      </c>
      <c r="D383" s="40">
        <v>0.67</v>
      </c>
      <c r="E383" s="39">
        <v>568</v>
      </c>
      <c r="F383" s="110">
        <v>0.80300000000000005</v>
      </c>
      <c r="G383" s="118">
        <v>0.54</v>
      </c>
      <c r="H383" s="42">
        <f t="shared" si="29"/>
        <v>4.0199999999999996</v>
      </c>
      <c r="L383">
        <v>7.08</v>
      </c>
    </row>
    <row r="384" spans="1:12">
      <c r="A384" s="39" t="s">
        <v>1478</v>
      </c>
      <c r="B384" s="128">
        <v>0.8</v>
      </c>
      <c r="C384" s="41">
        <v>0.38</v>
      </c>
      <c r="D384" s="40">
        <v>0.67</v>
      </c>
      <c r="E384" s="39">
        <v>600</v>
      </c>
      <c r="F384" s="110">
        <v>0.80300000000000005</v>
      </c>
      <c r="G384" s="118">
        <v>0.54</v>
      </c>
      <c r="H384" s="42">
        <f t="shared" si="29"/>
        <v>3.65</v>
      </c>
      <c r="L384">
        <v>6.08</v>
      </c>
    </row>
    <row r="385" spans="1:12">
      <c r="A385" s="39" t="s">
        <v>1479</v>
      </c>
      <c r="B385" s="128">
        <f t="shared" si="27"/>
        <v>0.87</v>
      </c>
      <c r="C385" s="41">
        <v>0.38</v>
      </c>
      <c r="D385" s="40">
        <v>0.67</v>
      </c>
      <c r="E385" s="39">
        <v>650</v>
      </c>
      <c r="F385" s="110">
        <v>0.80300000000000005</v>
      </c>
      <c r="G385" s="118">
        <v>0.54</v>
      </c>
      <c r="H385" s="42">
        <f t="shared" si="29"/>
        <v>3.95</v>
      </c>
      <c r="L385">
        <v>6.08</v>
      </c>
    </row>
    <row r="386" spans="1:12">
      <c r="A386" s="39" t="s">
        <v>1480</v>
      </c>
      <c r="B386" s="128">
        <f t="shared" si="27"/>
        <v>0.89</v>
      </c>
      <c r="C386" s="41">
        <v>0.38</v>
      </c>
      <c r="D386" s="40">
        <v>0.67</v>
      </c>
      <c r="E386" s="39">
        <v>660</v>
      </c>
      <c r="F386" s="110">
        <v>0.80300000000000005</v>
      </c>
      <c r="G386" s="118">
        <v>0.54</v>
      </c>
      <c r="H386" s="42">
        <f t="shared" si="29"/>
        <v>4.01</v>
      </c>
      <c r="L386">
        <v>6.08</v>
      </c>
    </row>
    <row r="387" spans="1:12">
      <c r="A387" s="39" t="s">
        <v>1481</v>
      </c>
      <c r="B387" s="128">
        <f t="shared" si="27"/>
        <v>0.95</v>
      </c>
      <c r="C387" s="41">
        <v>0.38</v>
      </c>
      <c r="D387" s="40">
        <v>0.67</v>
      </c>
      <c r="E387" s="39">
        <v>710</v>
      </c>
      <c r="F387" s="110">
        <v>0.79800000000000004</v>
      </c>
      <c r="G387" s="118">
        <v>0.54</v>
      </c>
      <c r="H387" s="42">
        <f t="shared" si="29"/>
        <v>4.28</v>
      </c>
      <c r="L387">
        <v>6.03</v>
      </c>
    </row>
    <row r="388" spans="1:12">
      <c r="A388" s="39" t="s">
        <v>1482</v>
      </c>
      <c r="B388" s="128">
        <f t="shared" si="27"/>
        <v>1</v>
      </c>
      <c r="C388" s="41">
        <v>0.38</v>
      </c>
      <c r="D388" s="40">
        <v>0.67</v>
      </c>
      <c r="E388" s="39">
        <v>750</v>
      </c>
      <c r="F388" s="110">
        <v>0.79800000000000004</v>
      </c>
      <c r="G388" s="118">
        <v>0.54</v>
      </c>
      <c r="H388" s="42">
        <f t="shared" si="29"/>
        <v>4.5199999999999996</v>
      </c>
      <c r="L388">
        <v>6.03</v>
      </c>
    </row>
    <row r="389" spans="1:12">
      <c r="A389" s="39" t="s">
        <v>1483</v>
      </c>
      <c r="B389" s="128">
        <f t="shared" si="27"/>
        <v>1.02</v>
      </c>
      <c r="C389" s="41">
        <v>0.38</v>
      </c>
      <c r="D389" s="40">
        <v>0.67</v>
      </c>
      <c r="E389" s="39">
        <v>765</v>
      </c>
      <c r="F389" s="110">
        <v>0.79800000000000004</v>
      </c>
      <c r="G389" s="118">
        <v>0.54</v>
      </c>
      <c r="H389" s="42">
        <f t="shared" si="29"/>
        <v>4.6100000000000003</v>
      </c>
      <c r="L389">
        <v>6.03</v>
      </c>
    </row>
    <row r="390" spans="1:12">
      <c r="A390" s="39" t="s">
        <v>1484</v>
      </c>
      <c r="B390" s="128">
        <f t="shared" si="27"/>
        <v>1.18</v>
      </c>
      <c r="C390" s="41">
        <v>0.38</v>
      </c>
      <c r="D390" s="40">
        <v>0.67</v>
      </c>
      <c r="E390" s="39">
        <v>880</v>
      </c>
      <c r="F390" s="110">
        <v>0.79800000000000004</v>
      </c>
      <c r="G390" s="118">
        <v>0.54</v>
      </c>
      <c r="H390" s="42">
        <f t="shared" si="29"/>
        <v>5.31</v>
      </c>
      <c r="L390">
        <v>6.03</v>
      </c>
    </row>
    <row r="391" spans="1:12">
      <c r="A391" s="39" t="s">
        <v>1485</v>
      </c>
      <c r="B391" s="128">
        <f t="shared" si="27"/>
        <v>1.26</v>
      </c>
      <c r="C391" s="41">
        <v>0.38</v>
      </c>
      <c r="D391" s="40">
        <v>0.67</v>
      </c>
      <c r="E391" s="39">
        <v>944</v>
      </c>
      <c r="F391" s="110">
        <v>0.79800000000000004</v>
      </c>
      <c r="G391" s="118">
        <v>0.54</v>
      </c>
      <c r="H391" s="42">
        <f t="shared" si="29"/>
        <v>5.69</v>
      </c>
      <c r="L391">
        <v>6.03</v>
      </c>
    </row>
    <row r="392" spans="1:12">
      <c r="A392" s="39" t="s">
        <v>1486</v>
      </c>
      <c r="B392" s="128">
        <v>1.26</v>
      </c>
      <c r="C392" s="41">
        <v>0.38</v>
      </c>
      <c r="D392" s="40">
        <v>0.67</v>
      </c>
      <c r="E392" s="39">
        <v>946</v>
      </c>
      <c r="F392" s="110">
        <v>0.79800000000000004</v>
      </c>
      <c r="G392" s="118">
        <v>0.54</v>
      </c>
      <c r="H392" s="42">
        <f t="shared" si="29"/>
        <v>5.7</v>
      </c>
      <c r="L392">
        <v>6.03</v>
      </c>
    </row>
    <row r="393" spans="1:12">
      <c r="A393" s="39" t="s">
        <v>1487</v>
      </c>
      <c r="B393" s="128">
        <f t="shared" si="27"/>
        <v>1.32</v>
      </c>
      <c r="C393" s="41">
        <v>0.38</v>
      </c>
      <c r="D393" s="40">
        <v>0.67</v>
      </c>
      <c r="E393" s="39">
        <v>990</v>
      </c>
      <c r="F393" s="110">
        <v>0.79800000000000004</v>
      </c>
      <c r="G393" s="118">
        <v>0.54</v>
      </c>
      <c r="H393" s="42">
        <f t="shared" si="29"/>
        <v>5.97</v>
      </c>
      <c r="L393">
        <v>6.03</v>
      </c>
    </row>
    <row r="394" spans="1:12">
      <c r="A394" s="39" t="s">
        <v>1488</v>
      </c>
      <c r="B394" s="128">
        <f t="shared" si="27"/>
        <v>1.34</v>
      </c>
      <c r="C394" s="41">
        <v>0.38</v>
      </c>
      <c r="D394" s="40">
        <v>0.67</v>
      </c>
      <c r="E394" s="39">
        <v>1000</v>
      </c>
      <c r="F394" s="110">
        <v>0.79800000000000004</v>
      </c>
      <c r="G394" s="118">
        <v>0.54</v>
      </c>
      <c r="H394" s="42">
        <f t="shared" si="29"/>
        <v>6.03</v>
      </c>
      <c r="L394">
        <v>6.03</v>
      </c>
    </row>
    <row r="395" spans="1:12">
      <c r="A395" s="39" t="s">
        <v>1489</v>
      </c>
      <c r="B395" s="128">
        <f t="shared" si="27"/>
        <v>1.47</v>
      </c>
      <c r="C395" s="41">
        <v>0.38</v>
      </c>
      <c r="D395" s="40">
        <v>0.67</v>
      </c>
      <c r="E395" s="39">
        <v>1100</v>
      </c>
      <c r="F395" s="110">
        <v>0.79800000000000004</v>
      </c>
      <c r="G395" s="118">
        <v>0.54</v>
      </c>
      <c r="H395" s="42">
        <f t="shared" si="29"/>
        <v>6.63</v>
      </c>
      <c r="L395">
        <v>6.03</v>
      </c>
    </row>
    <row r="396" spans="1:12">
      <c r="A396" s="39" t="s">
        <v>1490</v>
      </c>
      <c r="B396" s="128">
        <f t="shared" si="27"/>
        <v>1.49</v>
      </c>
      <c r="C396" s="41">
        <v>0.38</v>
      </c>
      <c r="D396" s="40">
        <v>0.67</v>
      </c>
      <c r="E396" s="39">
        <v>1110</v>
      </c>
      <c r="F396" s="110">
        <v>0.79800000000000004</v>
      </c>
      <c r="G396" s="118">
        <v>0.54</v>
      </c>
      <c r="H396" s="42">
        <f t="shared" si="29"/>
        <v>6.69</v>
      </c>
      <c r="L396">
        <v>6.03</v>
      </c>
    </row>
    <row r="397" spans="1:12">
      <c r="A397" s="39" t="s">
        <v>1491</v>
      </c>
      <c r="B397" s="128">
        <f t="shared" si="27"/>
        <v>1.58</v>
      </c>
      <c r="C397" s="41">
        <v>0.38</v>
      </c>
      <c r="D397" s="40">
        <v>0.67</v>
      </c>
      <c r="E397" s="39">
        <v>1180</v>
      </c>
      <c r="F397" s="110">
        <v>0.79800000000000004</v>
      </c>
      <c r="G397" s="118">
        <v>0.54</v>
      </c>
      <c r="H397" s="42">
        <f t="shared" si="29"/>
        <v>7.12</v>
      </c>
      <c r="L397">
        <v>6.03</v>
      </c>
    </row>
    <row r="398" spans="1:12">
      <c r="A398" s="39" t="s">
        <v>1492</v>
      </c>
      <c r="B398" s="128">
        <f t="shared" si="27"/>
        <v>1.74</v>
      </c>
      <c r="C398" s="41">
        <v>0.38</v>
      </c>
      <c r="D398" s="40">
        <v>0.67</v>
      </c>
      <c r="E398" s="39">
        <v>1300</v>
      </c>
      <c r="F398" s="110">
        <v>0.79800000000000004</v>
      </c>
      <c r="G398" s="118">
        <v>0.54</v>
      </c>
      <c r="H398" s="42">
        <f t="shared" si="29"/>
        <v>7.84</v>
      </c>
      <c r="L398">
        <v>6.03</v>
      </c>
    </row>
    <row r="399" spans="1:12">
      <c r="A399" s="39" t="s">
        <v>1493</v>
      </c>
      <c r="B399" s="128">
        <v>1.76</v>
      </c>
      <c r="C399" s="41">
        <v>0.38</v>
      </c>
      <c r="D399" s="40">
        <v>0.67</v>
      </c>
      <c r="E399" s="39">
        <v>1320</v>
      </c>
      <c r="F399" s="110">
        <v>0.79800000000000004</v>
      </c>
      <c r="G399" s="118">
        <v>0.54</v>
      </c>
      <c r="H399" s="42">
        <f t="shared" si="29"/>
        <v>7.96</v>
      </c>
      <c r="L399">
        <v>6.03</v>
      </c>
    </row>
    <row r="400" spans="1:12">
      <c r="A400" s="39" t="s">
        <v>1494</v>
      </c>
      <c r="B400" s="128">
        <f t="shared" si="27"/>
        <v>1.83</v>
      </c>
      <c r="C400" s="41">
        <v>0.38</v>
      </c>
      <c r="D400" s="40">
        <v>0.67</v>
      </c>
      <c r="E400" s="39">
        <v>1364</v>
      </c>
      <c r="F400" s="110">
        <v>0.79800000000000004</v>
      </c>
      <c r="G400" s="118">
        <v>0.54</v>
      </c>
      <c r="H400" s="42">
        <f t="shared" si="29"/>
        <v>8.2200000000000006</v>
      </c>
      <c r="L400">
        <v>6.03</v>
      </c>
    </row>
    <row r="401" spans="1:12">
      <c r="A401" s="39" t="s">
        <v>1495</v>
      </c>
      <c r="B401" s="128">
        <f t="shared" si="27"/>
        <v>1.9</v>
      </c>
      <c r="C401" s="41">
        <v>0.38</v>
      </c>
      <c r="D401" s="40">
        <v>0.67</v>
      </c>
      <c r="E401" s="39">
        <v>1419</v>
      </c>
      <c r="F401" s="110">
        <v>0.79800000000000004</v>
      </c>
      <c r="G401" s="118">
        <v>0.54</v>
      </c>
      <c r="H401" s="42">
        <f t="shared" si="29"/>
        <v>8.56</v>
      </c>
      <c r="L401">
        <v>6.03</v>
      </c>
    </row>
    <row r="402" spans="1:12">
      <c r="A402" s="39" t="s">
        <v>1496</v>
      </c>
      <c r="B402" s="128">
        <f t="shared" si="27"/>
        <v>1.9</v>
      </c>
      <c r="C402" s="41">
        <v>0.38</v>
      </c>
      <c r="D402" s="40">
        <v>0.67</v>
      </c>
      <c r="E402" s="39">
        <v>1420</v>
      </c>
      <c r="F402" s="110">
        <v>0.79800000000000004</v>
      </c>
      <c r="G402" s="118">
        <v>0.54</v>
      </c>
      <c r="H402" s="42">
        <f t="shared" si="29"/>
        <v>8.56</v>
      </c>
      <c r="L402">
        <v>6.03</v>
      </c>
    </row>
    <row r="403" spans="1:12">
      <c r="A403" s="39" t="s">
        <v>1497</v>
      </c>
      <c r="B403" s="128">
        <f t="shared" si="27"/>
        <v>2.0099999999999998</v>
      </c>
      <c r="C403" s="41">
        <v>0.38</v>
      </c>
      <c r="D403" s="40">
        <v>0.67</v>
      </c>
      <c r="E403" s="39">
        <v>1500</v>
      </c>
      <c r="F403" s="110">
        <v>0.79800000000000004</v>
      </c>
      <c r="G403" s="118">
        <v>0.54</v>
      </c>
      <c r="H403" s="42">
        <f t="shared" si="29"/>
        <v>9.0500000000000007</v>
      </c>
      <c r="L403">
        <v>6.03</v>
      </c>
    </row>
    <row r="404" spans="1:12">
      <c r="A404" s="39" t="s">
        <v>1498</v>
      </c>
      <c r="B404" s="128">
        <f t="shared" si="27"/>
        <v>2.35</v>
      </c>
      <c r="C404" s="41">
        <v>0.38</v>
      </c>
      <c r="D404" s="40">
        <v>0.67</v>
      </c>
      <c r="E404" s="39">
        <v>1760</v>
      </c>
      <c r="F404" s="110">
        <v>0.79800000000000004</v>
      </c>
      <c r="G404" s="118">
        <v>0.54</v>
      </c>
      <c r="H404" s="42">
        <f t="shared" si="29"/>
        <v>10.61</v>
      </c>
      <c r="L404">
        <v>6.03</v>
      </c>
    </row>
    <row r="405" spans="1:12">
      <c r="A405" s="39" t="s">
        <v>1499</v>
      </c>
      <c r="B405" s="128">
        <f t="shared" si="27"/>
        <v>2.5299999999999998</v>
      </c>
      <c r="C405" s="41">
        <v>0.38</v>
      </c>
      <c r="D405" s="40">
        <v>0.67</v>
      </c>
      <c r="E405" s="39">
        <v>1892</v>
      </c>
      <c r="F405" s="110">
        <v>0.79800000000000004</v>
      </c>
      <c r="G405" s="118">
        <v>0.54</v>
      </c>
      <c r="H405" s="42">
        <f t="shared" si="29"/>
        <v>11.41</v>
      </c>
      <c r="L405">
        <v>6.03</v>
      </c>
    </row>
    <row r="406" spans="1:12">
      <c r="A406" s="39" t="s">
        <v>1500</v>
      </c>
      <c r="B406" s="128">
        <f t="shared" si="27"/>
        <v>2.61</v>
      </c>
      <c r="C406" s="41">
        <v>0.38</v>
      </c>
      <c r="D406" s="40">
        <v>0.67</v>
      </c>
      <c r="E406" s="39">
        <v>1950</v>
      </c>
      <c r="F406" s="110">
        <v>0.79800000000000004</v>
      </c>
      <c r="G406" s="118">
        <v>0.54</v>
      </c>
      <c r="H406" s="42">
        <f t="shared" si="29"/>
        <v>11.76</v>
      </c>
      <c r="L406">
        <v>6.03</v>
      </c>
    </row>
    <row r="407" spans="1:12">
      <c r="A407" s="39" t="s">
        <v>1501</v>
      </c>
      <c r="B407" s="128">
        <f t="shared" si="27"/>
        <v>2.65</v>
      </c>
      <c r="C407" s="41">
        <v>0.38</v>
      </c>
      <c r="D407" s="40">
        <v>0.67</v>
      </c>
      <c r="E407" s="39">
        <v>1980</v>
      </c>
      <c r="F407" s="110">
        <v>0.79800000000000004</v>
      </c>
      <c r="G407" s="118">
        <v>0.54</v>
      </c>
      <c r="H407" s="42">
        <f t="shared" si="29"/>
        <v>11.94</v>
      </c>
      <c r="L407">
        <v>6.03</v>
      </c>
    </row>
    <row r="408" spans="1:12">
      <c r="A408" s="39" t="s">
        <v>1502</v>
      </c>
      <c r="B408" s="128">
        <f t="shared" si="27"/>
        <v>2.68</v>
      </c>
      <c r="C408" s="41">
        <v>0.38</v>
      </c>
      <c r="D408" s="40">
        <v>0.67</v>
      </c>
      <c r="E408" s="39">
        <v>2000</v>
      </c>
      <c r="F408" s="110">
        <v>0.79800000000000004</v>
      </c>
      <c r="G408" s="118">
        <v>0.54</v>
      </c>
      <c r="H408" s="42">
        <f t="shared" si="29"/>
        <v>12.06</v>
      </c>
      <c r="L408">
        <v>6.03</v>
      </c>
    </row>
    <row r="409" spans="1:12">
      <c r="A409" s="39" t="s">
        <v>1503</v>
      </c>
      <c r="B409" s="128">
        <f t="shared" si="27"/>
        <v>2.74</v>
      </c>
      <c r="C409" s="41">
        <v>0.38</v>
      </c>
      <c r="D409" s="40">
        <v>0.67</v>
      </c>
      <c r="E409" s="39">
        <v>2046</v>
      </c>
      <c r="F409" s="110">
        <v>0.79800000000000004</v>
      </c>
      <c r="G409" s="118">
        <v>0.54</v>
      </c>
      <c r="H409" s="42">
        <f t="shared" si="29"/>
        <v>12.34</v>
      </c>
      <c r="L409">
        <v>6.03</v>
      </c>
    </row>
    <row r="410" spans="1:12">
      <c r="A410" s="39" t="s">
        <v>1504</v>
      </c>
      <c r="B410" s="128">
        <f t="shared" si="27"/>
        <v>2.78</v>
      </c>
      <c r="C410" s="41">
        <v>0.38</v>
      </c>
      <c r="D410" s="40">
        <v>0.67</v>
      </c>
      <c r="E410" s="39">
        <v>2076</v>
      </c>
      <c r="F410" s="110">
        <v>0.79800000000000004</v>
      </c>
      <c r="G410" s="118">
        <v>0.54</v>
      </c>
      <c r="H410" s="42">
        <f t="shared" si="29"/>
        <v>12.52</v>
      </c>
      <c r="L410">
        <v>6.03</v>
      </c>
    </row>
    <row r="411" spans="1:12">
      <c r="A411" s="39" t="s">
        <v>1505</v>
      </c>
      <c r="B411" s="128">
        <f t="shared" si="27"/>
        <v>2.81</v>
      </c>
      <c r="C411" s="41">
        <v>0.38</v>
      </c>
      <c r="D411" s="40">
        <v>0.67</v>
      </c>
      <c r="E411" s="39">
        <v>2100</v>
      </c>
      <c r="F411" s="110">
        <v>0.79800000000000004</v>
      </c>
      <c r="G411" s="118">
        <v>0.54</v>
      </c>
      <c r="H411" s="42">
        <f t="shared" si="29"/>
        <v>12.66</v>
      </c>
      <c r="L411">
        <v>6.03</v>
      </c>
    </row>
    <row r="412" spans="1:12">
      <c r="A412" s="39" t="s">
        <v>1506</v>
      </c>
      <c r="B412" s="128">
        <f t="shared" si="27"/>
        <v>2.85</v>
      </c>
      <c r="C412" s="41">
        <v>0.38</v>
      </c>
      <c r="D412" s="40">
        <v>0.67</v>
      </c>
      <c r="E412" s="39">
        <v>2130</v>
      </c>
      <c r="F412" s="110">
        <v>0.79800000000000004</v>
      </c>
      <c r="G412" s="118">
        <v>0.54</v>
      </c>
      <c r="H412" s="42">
        <f t="shared" si="29"/>
        <v>12.84</v>
      </c>
      <c r="L412">
        <v>6.03</v>
      </c>
    </row>
    <row r="413" spans="1:12">
      <c r="A413" s="39" t="s">
        <v>1507</v>
      </c>
      <c r="B413" s="128">
        <f t="shared" si="27"/>
        <v>3.11</v>
      </c>
      <c r="C413" s="41">
        <v>0.38</v>
      </c>
      <c r="D413" s="40">
        <v>0.67</v>
      </c>
      <c r="E413" s="39">
        <v>2400</v>
      </c>
      <c r="F413" s="110">
        <v>0.754</v>
      </c>
      <c r="G413" s="118">
        <v>0.54</v>
      </c>
      <c r="H413" s="42">
        <f t="shared" si="29"/>
        <v>13.46</v>
      </c>
      <c r="L413">
        <v>5.61</v>
      </c>
    </row>
    <row r="414" spans="1:12">
      <c r="A414" s="39" t="s">
        <v>1508</v>
      </c>
      <c r="B414" s="128">
        <f t="shared" si="27"/>
        <v>3.24</v>
      </c>
      <c r="C414" s="41">
        <v>0.38</v>
      </c>
      <c r="D414" s="40">
        <v>0.67</v>
      </c>
      <c r="E414" s="39">
        <v>2500</v>
      </c>
      <c r="F414" s="110">
        <v>0.754</v>
      </c>
      <c r="G414" s="118">
        <v>0.54</v>
      </c>
      <c r="H414" s="42">
        <f t="shared" si="29"/>
        <v>14.03</v>
      </c>
      <c r="L414">
        <v>5.61</v>
      </c>
    </row>
    <row r="415" spans="1:12">
      <c r="A415" s="39" t="s">
        <v>1509</v>
      </c>
      <c r="B415" s="128">
        <f t="shared" si="27"/>
        <v>3.42</v>
      </c>
      <c r="C415" s="41">
        <v>0.38</v>
      </c>
      <c r="D415" s="40">
        <v>0.67</v>
      </c>
      <c r="E415" s="39">
        <v>2640</v>
      </c>
      <c r="F415" s="110">
        <v>0.754</v>
      </c>
      <c r="G415" s="118">
        <v>0.54</v>
      </c>
      <c r="H415" s="42">
        <f t="shared" si="29"/>
        <v>14.81</v>
      </c>
      <c r="L415">
        <v>5.61</v>
      </c>
    </row>
    <row r="416" spans="1:12">
      <c r="A416" s="39" t="s">
        <v>1510</v>
      </c>
      <c r="B416" s="128">
        <f t="shared" si="27"/>
        <v>3.53</v>
      </c>
      <c r="C416" s="41">
        <v>0.38</v>
      </c>
      <c r="D416" s="40">
        <v>0.67</v>
      </c>
      <c r="E416" s="39">
        <v>2728</v>
      </c>
      <c r="F416" s="110">
        <v>0.754</v>
      </c>
      <c r="G416" s="118">
        <v>0.54</v>
      </c>
      <c r="H416" s="42">
        <f t="shared" si="29"/>
        <v>15.3</v>
      </c>
      <c r="L416">
        <v>5.61</v>
      </c>
    </row>
    <row r="417" spans="1:12">
      <c r="A417" s="39" t="s">
        <v>1511</v>
      </c>
      <c r="B417" s="128">
        <f t="shared" si="27"/>
        <v>3.67</v>
      </c>
      <c r="C417" s="41">
        <v>0.38</v>
      </c>
      <c r="D417" s="40">
        <v>0.67</v>
      </c>
      <c r="E417" s="39">
        <v>2838</v>
      </c>
      <c r="F417" s="110">
        <v>0.754</v>
      </c>
      <c r="G417" s="118">
        <v>0.54</v>
      </c>
      <c r="H417" s="42">
        <f t="shared" si="29"/>
        <v>15.92</v>
      </c>
      <c r="L417">
        <v>5.61</v>
      </c>
    </row>
    <row r="418" spans="1:12">
      <c r="A418" s="39" t="s">
        <v>1512</v>
      </c>
      <c r="B418" s="128">
        <f t="shared" si="27"/>
        <v>3.67</v>
      </c>
      <c r="C418" s="41">
        <v>0.38</v>
      </c>
      <c r="D418" s="40">
        <v>0.67</v>
      </c>
      <c r="E418" s="39">
        <v>2840</v>
      </c>
      <c r="F418" s="110">
        <v>0.754</v>
      </c>
      <c r="G418" s="118">
        <v>0.54</v>
      </c>
      <c r="H418" s="42">
        <f t="shared" si="29"/>
        <v>15.93</v>
      </c>
      <c r="L418">
        <v>5.61</v>
      </c>
    </row>
    <row r="419" spans="1:12">
      <c r="A419" s="39" t="s">
        <v>1513</v>
      </c>
      <c r="B419" s="128">
        <f t="shared" si="27"/>
        <v>3.88</v>
      </c>
      <c r="C419" s="41">
        <v>0.38</v>
      </c>
      <c r="D419" s="40">
        <v>0.67</v>
      </c>
      <c r="E419" s="39">
        <v>3000</v>
      </c>
      <c r="F419" s="110">
        <v>0.754</v>
      </c>
      <c r="G419" s="118">
        <v>0.54</v>
      </c>
      <c r="H419" s="42">
        <f t="shared" si="29"/>
        <v>16.829999999999998</v>
      </c>
      <c r="L419">
        <v>5.61</v>
      </c>
    </row>
    <row r="420" spans="1:12">
      <c r="A420" s="39" t="s">
        <v>1514</v>
      </c>
      <c r="B420" s="128">
        <f t="shared" si="27"/>
        <v>4.2699999999999996</v>
      </c>
      <c r="C420" s="41">
        <v>0.38</v>
      </c>
      <c r="D420" s="40">
        <v>0.67</v>
      </c>
      <c r="E420" s="39">
        <v>3300</v>
      </c>
      <c r="F420" s="110">
        <v>0.754</v>
      </c>
      <c r="G420" s="118">
        <v>0.54</v>
      </c>
      <c r="H420" s="42">
        <f t="shared" si="29"/>
        <v>18.510000000000002</v>
      </c>
      <c r="L420">
        <v>5.61</v>
      </c>
    </row>
    <row r="421" spans="1:12">
      <c r="A421" s="39" t="s">
        <v>1515</v>
      </c>
      <c r="B421" s="128">
        <f t="shared" si="27"/>
        <v>4.55</v>
      </c>
      <c r="C421" s="41">
        <v>0.38</v>
      </c>
      <c r="D421" s="40">
        <v>0.67</v>
      </c>
      <c r="E421" s="39">
        <v>3520</v>
      </c>
      <c r="F421" s="110">
        <v>0.754</v>
      </c>
      <c r="G421" s="118">
        <v>0.54</v>
      </c>
      <c r="H421" s="42">
        <f t="shared" si="29"/>
        <v>19.75</v>
      </c>
      <c r="L421">
        <v>5.61</v>
      </c>
    </row>
    <row r="422" spans="1:12">
      <c r="A422" s="39" t="s">
        <v>1516</v>
      </c>
      <c r="B422" s="128">
        <f t="shared" si="27"/>
        <v>4.59</v>
      </c>
      <c r="C422" s="41">
        <v>0.38</v>
      </c>
      <c r="D422" s="40">
        <v>0.67</v>
      </c>
      <c r="E422" s="39">
        <v>3550</v>
      </c>
      <c r="F422" s="110">
        <v>0.754</v>
      </c>
      <c r="G422" s="118">
        <v>0.54</v>
      </c>
      <c r="H422" s="42">
        <f t="shared" si="29"/>
        <v>19.920000000000002</v>
      </c>
      <c r="L422">
        <v>5.61</v>
      </c>
    </row>
    <row r="423" spans="1:12">
      <c r="A423" s="39" t="s">
        <v>1517</v>
      </c>
      <c r="B423" s="128">
        <f t="shared" si="27"/>
        <v>4.87</v>
      </c>
      <c r="C423" s="41">
        <v>0.38</v>
      </c>
      <c r="D423" s="40">
        <v>0.67</v>
      </c>
      <c r="E423" s="39">
        <v>3760</v>
      </c>
      <c r="F423" s="110">
        <v>0.754</v>
      </c>
      <c r="G423" s="118">
        <v>0.54</v>
      </c>
      <c r="H423" s="42">
        <f t="shared" si="29"/>
        <v>21.09</v>
      </c>
      <c r="L423">
        <v>5.61</v>
      </c>
    </row>
    <row r="424" spans="1:12">
      <c r="A424" s="39" t="s">
        <v>1518</v>
      </c>
      <c r="B424" s="128">
        <v>4.8899999999999997</v>
      </c>
      <c r="C424" s="41">
        <v>0.38</v>
      </c>
      <c r="D424" s="40">
        <v>0.67</v>
      </c>
      <c r="E424" s="39">
        <v>3784</v>
      </c>
      <c r="F424" s="110">
        <v>0.754</v>
      </c>
      <c r="G424" s="118">
        <v>0.54</v>
      </c>
      <c r="H424" s="42">
        <f t="shared" si="29"/>
        <v>21.23</v>
      </c>
      <c r="L424">
        <v>5.61</v>
      </c>
    </row>
    <row r="425" spans="1:12">
      <c r="A425" s="39" t="s">
        <v>1519</v>
      </c>
      <c r="B425" s="128">
        <v>5</v>
      </c>
      <c r="C425" s="41">
        <v>0.38</v>
      </c>
      <c r="D425" s="40">
        <v>0.67</v>
      </c>
      <c r="E425" s="39">
        <v>3960</v>
      </c>
      <c r="F425" s="110">
        <v>0.72099999999999997</v>
      </c>
      <c r="G425" s="118">
        <v>0.54</v>
      </c>
      <c r="H425" s="42">
        <f t="shared" si="29"/>
        <v>20.95</v>
      </c>
      <c r="L425">
        <v>5.29</v>
      </c>
    </row>
    <row r="426" spans="1:12">
      <c r="A426" s="39" t="s">
        <v>1520</v>
      </c>
      <c r="B426" s="128">
        <f t="shared" ref="B426:B488" si="30">ROUND(((E426/1000)*(G426)+(E426/1000)*F426),2)</f>
        <v>5.04</v>
      </c>
      <c r="C426" s="41">
        <v>0.38</v>
      </c>
      <c r="D426" s="40">
        <v>0.67</v>
      </c>
      <c r="E426" s="39">
        <v>4000</v>
      </c>
      <c r="F426" s="110">
        <v>0.72099999999999997</v>
      </c>
      <c r="G426" s="118">
        <v>0.54</v>
      </c>
      <c r="H426" s="42">
        <f t="shared" si="29"/>
        <v>21.16</v>
      </c>
      <c r="L426">
        <v>5.29</v>
      </c>
    </row>
    <row r="427" spans="1:12">
      <c r="A427" s="39" t="s">
        <v>1521</v>
      </c>
      <c r="B427" s="128">
        <f t="shared" si="30"/>
        <v>5.16</v>
      </c>
      <c r="C427" s="41">
        <v>0.38</v>
      </c>
      <c r="D427" s="40">
        <v>0.67</v>
      </c>
      <c r="E427" s="39">
        <v>4092</v>
      </c>
      <c r="F427" s="110">
        <v>0.72099999999999997</v>
      </c>
      <c r="G427" s="118">
        <v>0.54</v>
      </c>
      <c r="H427" s="42">
        <f t="shared" si="29"/>
        <v>21.65</v>
      </c>
      <c r="L427">
        <v>5.29</v>
      </c>
    </row>
    <row r="428" spans="1:12">
      <c r="A428" s="39" t="s">
        <v>1522</v>
      </c>
      <c r="B428" s="128">
        <f t="shared" si="30"/>
        <v>5.37</v>
      </c>
      <c r="C428" s="41">
        <v>0.38</v>
      </c>
      <c r="D428" s="40">
        <v>0.67</v>
      </c>
      <c r="E428" s="39">
        <v>4260</v>
      </c>
      <c r="F428" s="110">
        <v>0.72099999999999997</v>
      </c>
      <c r="G428" s="118">
        <v>0.54</v>
      </c>
      <c r="H428" s="42">
        <f t="shared" si="29"/>
        <v>22.54</v>
      </c>
      <c r="L428">
        <v>5.29</v>
      </c>
    </row>
    <row r="429" spans="1:12">
      <c r="A429" s="39" t="s">
        <v>1523</v>
      </c>
      <c r="B429" s="128">
        <f t="shared" si="30"/>
        <v>6.31</v>
      </c>
      <c r="C429" s="41">
        <v>0.38</v>
      </c>
      <c r="D429" s="40">
        <v>0.67</v>
      </c>
      <c r="E429" s="39">
        <v>5000</v>
      </c>
      <c r="F429" s="110">
        <v>0.72099999999999997</v>
      </c>
      <c r="G429" s="118">
        <v>0.54</v>
      </c>
      <c r="H429" s="42">
        <f t="shared" si="29"/>
        <v>26.45</v>
      </c>
      <c r="L429">
        <v>5.29</v>
      </c>
    </row>
    <row r="430" spans="1:12">
      <c r="A430" s="39" t="s">
        <v>1524</v>
      </c>
      <c r="B430" s="128">
        <f t="shared" si="30"/>
        <v>6.45</v>
      </c>
      <c r="C430" s="41">
        <v>0.38</v>
      </c>
      <c r="D430" s="40">
        <v>0.67</v>
      </c>
      <c r="E430" s="39">
        <v>5115</v>
      </c>
      <c r="F430" s="110">
        <v>0.72099999999999997</v>
      </c>
      <c r="G430" s="118">
        <v>0.54</v>
      </c>
      <c r="H430" s="42">
        <f t="shared" si="29"/>
        <v>27.06</v>
      </c>
      <c r="L430">
        <v>5.29</v>
      </c>
    </row>
    <row r="431" spans="1:12">
      <c r="A431" s="39" t="s">
        <v>1525</v>
      </c>
      <c r="B431" s="128">
        <v>6.72</v>
      </c>
      <c r="C431" s="41">
        <v>0.38</v>
      </c>
      <c r="D431" s="40">
        <v>0.67</v>
      </c>
      <c r="E431" s="39">
        <v>5325</v>
      </c>
      <c r="F431" s="110">
        <v>0.72099999999999997</v>
      </c>
      <c r="G431" s="118">
        <v>0.54</v>
      </c>
      <c r="H431" s="42">
        <f t="shared" si="29"/>
        <v>28.17</v>
      </c>
      <c r="L431">
        <v>5.29</v>
      </c>
    </row>
    <row r="432" spans="1:12">
      <c r="A432" s="39" t="s">
        <v>1526</v>
      </c>
      <c r="B432" s="128">
        <f t="shared" si="30"/>
        <v>7.16</v>
      </c>
      <c r="C432" s="41">
        <v>0.38</v>
      </c>
      <c r="D432" s="40">
        <v>0.67</v>
      </c>
      <c r="E432" s="39">
        <v>5676</v>
      </c>
      <c r="F432" s="110">
        <v>0.72099999999999997</v>
      </c>
      <c r="G432" s="118">
        <v>0.54</v>
      </c>
      <c r="H432" s="42">
        <f t="shared" si="29"/>
        <v>30.03</v>
      </c>
      <c r="L432">
        <v>5.29</v>
      </c>
    </row>
    <row r="433" spans="1:12">
      <c r="A433" s="39" t="s">
        <v>1527</v>
      </c>
      <c r="B433" s="128">
        <f t="shared" si="30"/>
        <v>9.2899999999999991</v>
      </c>
      <c r="C433" s="41">
        <v>0.38</v>
      </c>
      <c r="D433" s="40">
        <v>0.67</v>
      </c>
      <c r="E433" s="39">
        <v>7368</v>
      </c>
      <c r="F433" s="110">
        <v>0.72099999999999997</v>
      </c>
      <c r="G433" s="118">
        <v>0.54</v>
      </c>
      <c r="H433" s="42">
        <f t="shared" si="29"/>
        <v>38.979999999999997</v>
      </c>
      <c r="L433">
        <v>5.29</v>
      </c>
    </row>
    <row r="434" spans="1:12">
      <c r="A434" s="39" t="s">
        <v>1770</v>
      </c>
      <c r="B434" s="128">
        <v>9.6</v>
      </c>
      <c r="C434" s="41">
        <v>0.38</v>
      </c>
      <c r="D434" s="40">
        <v>0.67</v>
      </c>
      <c r="E434" s="39">
        <v>7608</v>
      </c>
      <c r="F434" s="110">
        <v>0.72099999999999997</v>
      </c>
      <c r="G434" s="118">
        <v>0.54</v>
      </c>
      <c r="H434" s="42">
        <f t="shared" si="29"/>
        <v>40.25</v>
      </c>
      <c r="L434">
        <v>5.29</v>
      </c>
    </row>
    <row r="435" spans="1:12">
      <c r="A435" s="39" t="s">
        <v>1528</v>
      </c>
      <c r="B435" s="128">
        <f t="shared" si="30"/>
        <v>9.69</v>
      </c>
      <c r="C435" s="41">
        <v>0.38</v>
      </c>
      <c r="D435" s="40">
        <v>0.67</v>
      </c>
      <c r="E435" s="39">
        <v>7920</v>
      </c>
      <c r="F435" s="110">
        <v>0.68300000000000005</v>
      </c>
      <c r="G435" s="118">
        <v>0.54</v>
      </c>
      <c r="H435" s="42">
        <f t="shared" si="29"/>
        <v>41.9</v>
      </c>
      <c r="L435">
        <v>5.29</v>
      </c>
    </row>
    <row r="436" spans="1:12">
      <c r="A436" s="39" t="s">
        <v>1529</v>
      </c>
      <c r="B436" s="128">
        <f t="shared" si="30"/>
        <v>10.01</v>
      </c>
      <c r="C436" s="41">
        <v>0.38</v>
      </c>
      <c r="D436" s="40">
        <v>0.67</v>
      </c>
      <c r="E436" s="39">
        <v>8184</v>
      </c>
      <c r="F436" s="110">
        <v>0.68300000000000005</v>
      </c>
      <c r="G436" s="118">
        <v>0.54</v>
      </c>
      <c r="H436" s="42">
        <f t="shared" si="29"/>
        <v>43.29</v>
      </c>
      <c r="L436">
        <v>5.29</v>
      </c>
    </row>
    <row r="437" spans="1:12">
      <c r="A437" s="39" t="s">
        <v>1530</v>
      </c>
      <c r="B437" s="128">
        <f t="shared" si="30"/>
        <v>10.33</v>
      </c>
      <c r="C437" s="41">
        <v>0.38</v>
      </c>
      <c r="D437" s="40">
        <v>0.67</v>
      </c>
      <c r="E437" s="39">
        <v>8448</v>
      </c>
      <c r="F437" s="110">
        <v>0.68300000000000005</v>
      </c>
      <c r="G437" s="118">
        <v>0.54</v>
      </c>
      <c r="H437" s="42">
        <f t="shared" si="29"/>
        <v>44.69</v>
      </c>
      <c r="L437">
        <v>5.29</v>
      </c>
    </row>
    <row r="438" spans="1:12">
      <c r="A438" s="39" t="s">
        <v>1531</v>
      </c>
      <c r="B438" s="128">
        <f t="shared" si="30"/>
        <v>10.42</v>
      </c>
      <c r="C438" s="41">
        <v>0.38</v>
      </c>
      <c r="D438" s="40">
        <v>0.67</v>
      </c>
      <c r="E438" s="39">
        <v>8520</v>
      </c>
      <c r="F438" s="110">
        <v>0.68300000000000005</v>
      </c>
      <c r="G438" s="118">
        <v>0.54</v>
      </c>
      <c r="H438" s="42">
        <f t="shared" si="29"/>
        <v>45.07</v>
      </c>
      <c r="L438">
        <v>5.29</v>
      </c>
    </row>
    <row r="439" spans="1:12">
      <c r="A439" s="39" t="s">
        <v>1532</v>
      </c>
      <c r="B439" s="128">
        <f t="shared" si="30"/>
        <v>11.19</v>
      </c>
      <c r="C439" s="41">
        <v>0.38</v>
      </c>
      <c r="D439" s="40">
        <v>0.67</v>
      </c>
      <c r="E439" s="39">
        <v>9150</v>
      </c>
      <c r="F439" s="110">
        <v>0.68300000000000005</v>
      </c>
      <c r="G439" s="118">
        <v>0.54</v>
      </c>
      <c r="H439" s="42">
        <f t="shared" si="29"/>
        <v>48.4</v>
      </c>
      <c r="L439">
        <v>5.29</v>
      </c>
    </row>
    <row r="440" spans="1:12">
      <c r="A440" s="39" t="s">
        <v>1533</v>
      </c>
      <c r="B440" s="128">
        <f t="shared" si="30"/>
        <v>14.68</v>
      </c>
      <c r="C440" s="41">
        <v>0.38</v>
      </c>
      <c r="D440" s="40">
        <v>0.67</v>
      </c>
      <c r="E440" s="39">
        <v>12000</v>
      </c>
      <c r="F440" s="110">
        <v>0.68300000000000005</v>
      </c>
      <c r="G440" s="118">
        <v>0.54</v>
      </c>
      <c r="H440" s="42">
        <f t="shared" si="29"/>
        <v>63.48</v>
      </c>
      <c r="L440">
        <v>5.29</v>
      </c>
    </row>
    <row r="441" spans="1:12">
      <c r="A441" s="49" t="s">
        <v>1534</v>
      </c>
      <c r="B441" s="128">
        <f t="shared" si="30"/>
        <v>15.63</v>
      </c>
      <c r="C441" s="41">
        <v>0.38</v>
      </c>
      <c r="D441" s="40">
        <v>0.37</v>
      </c>
      <c r="E441" s="39">
        <v>12780</v>
      </c>
      <c r="F441" s="110">
        <v>0.68300000000000005</v>
      </c>
      <c r="G441" s="118">
        <v>0.54</v>
      </c>
      <c r="H441" s="42">
        <f t="shared" si="29"/>
        <v>67.61</v>
      </c>
      <c r="L441">
        <v>5.29</v>
      </c>
    </row>
    <row r="442" spans="1:12">
      <c r="A442" s="39" t="s">
        <v>1535</v>
      </c>
      <c r="B442" s="128">
        <f>ROUND(((E442/1000)*F442),2)</f>
        <v>12.69</v>
      </c>
      <c r="C442" s="41">
        <v>0.38</v>
      </c>
      <c r="D442" s="40">
        <v>0</v>
      </c>
      <c r="E442" s="39">
        <v>19500</v>
      </c>
      <c r="F442" s="110">
        <v>0.65059999999999996</v>
      </c>
      <c r="G442" s="118">
        <v>0</v>
      </c>
      <c r="H442" s="42">
        <f t="shared" si="29"/>
        <v>103.16</v>
      </c>
      <c r="L442">
        <v>5.29</v>
      </c>
    </row>
    <row r="443" spans="1:12">
      <c r="A443" s="39" t="s">
        <v>1536</v>
      </c>
      <c r="B443" s="128">
        <f t="shared" ref="B443:B445" si="31">ROUND(((E443/1000)*F443),2)</f>
        <v>13.01</v>
      </c>
      <c r="C443" s="41">
        <v>0.38</v>
      </c>
      <c r="D443" s="40">
        <v>0</v>
      </c>
      <c r="E443" s="39">
        <v>20000</v>
      </c>
      <c r="F443" s="110">
        <v>0.65059999999999996</v>
      </c>
      <c r="G443" s="118">
        <v>0</v>
      </c>
      <c r="H443" s="42">
        <f t="shared" si="29"/>
        <v>105.8</v>
      </c>
      <c r="L443">
        <v>5.29</v>
      </c>
    </row>
    <row r="444" spans="1:12">
      <c r="A444" s="39" t="s">
        <v>1537</v>
      </c>
      <c r="B444" s="128">
        <f t="shared" si="31"/>
        <v>19.52</v>
      </c>
      <c r="C444" s="41">
        <v>0.38</v>
      </c>
      <c r="D444" s="40">
        <v>0</v>
      </c>
      <c r="E444" s="39">
        <v>30000</v>
      </c>
      <c r="F444" s="110">
        <v>0.65059999999999996</v>
      </c>
      <c r="G444" s="118">
        <v>0</v>
      </c>
      <c r="H444" s="42">
        <f t="shared" si="29"/>
        <v>158.69999999999999</v>
      </c>
      <c r="L444">
        <v>5.29</v>
      </c>
    </row>
    <row r="445" spans="1:12">
      <c r="A445" s="39" t="s">
        <v>1538</v>
      </c>
      <c r="B445" s="128">
        <f t="shared" si="31"/>
        <v>32.53</v>
      </c>
      <c r="C445" s="41">
        <v>0.38</v>
      </c>
      <c r="D445" s="40">
        <v>0</v>
      </c>
      <c r="E445" s="39">
        <v>50000</v>
      </c>
      <c r="F445" s="110">
        <v>0.65059999999999996</v>
      </c>
      <c r="G445" s="118">
        <v>0</v>
      </c>
      <c r="H445" s="42">
        <f t="shared" si="29"/>
        <v>264.5</v>
      </c>
      <c r="L445">
        <v>5.29</v>
      </c>
    </row>
    <row r="446" spans="1:12">
      <c r="A446" t="s">
        <v>1539</v>
      </c>
      <c r="B446" s="128">
        <f t="shared" si="30"/>
        <v>0.34</v>
      </c>
      <c r="C446" s="41">
        <v>0.38</v>
      </c>
      <c r="D446" s="40">
        <v>0.67</v>
      </c>
      <c r="E446" s="39">
        <v>250</v>
      </c>
      <c r="F446" s="110">
        <v>0.80300000000000005</v>
      </c>
      <c r="G446" s="118">
        <v>0.54</v>
      </c>
      <c r="H446" s="42">
        <f t="shared" ref="H446:H517" si="32">ROUND((L446/1000)*E446,2)</f>
        <v>1.52</v>
      </c>
      <c r="L446">
        <v>6.08</v>
      </c>
    </row>
    <row r="447" spans="1:12">
      <c r="A447" s="39" t="s">
        <v>1540</v>
      </c>
      <c r="B447" s="128">
        <v>0.45</v>
      </c>
      <c r="C447" s="41">
        <v>0.38</v>
      </c>
      <c r="D447" s="40">
        <v>0.67</v>
      </c>
      <c r="E447" s="39">
        <v>330</v>
      </c>
      <c r="F447" s="110">
        <v>0.80300000000000005</v>
      </c>
      <c r="G447" s="118">
        <v>0.54</v>
      </c>
      <c r="H447" s="42">
        <f t="shared" si="32"/>
        <v>2.0099999999999998</v>
      </c>
      <c r="L447">
        <v>6.08</v>
      </c>
    </row>
    <row r="448" spans="1:12">
      <c r="A448" s="39" t="s">
        <v>1541</v>
      </c>
      <c r="B448" s="128">
        <v>0.45</v>
      </c>
      <c r="C448" s="41">
        <v>0.38</v>
      </c>
      <c r="D448" s="40">
        <v>0.67</v>
      </c>
      <c r="E448" s="39">
        <v>341</v>
      </c>
      <c r="F448" s="110">
        <v>0.80300000000000005</v>
      </c>
      <c r="G448" s="118">
        <v>0.54</v>
      </c>
      <c r="H448" s="42">
        <f t="shared" si="32"/>
        <v>2.0699999999999998</v>
      </c>
      <c r="L448">
        <v>6.08</v>
      </c>
    </row>
    <row r="449" spans="1:12">
      <c r="A449" s="39" t="s">
        <v>1542</v>
      </c>
      <c r="B449" s="128">
        <f t="shared" si="30"/>
        <v>0.48</v>
      </c>
      <c r="C449" s="41">
        <v>0.38</v>
      </c>
      <c r="D449" s="40">
        <v>0.67</v>
      </c>
      <c r="E449" s="39">
        <v>355</v>
      </c>
      <c r="F449" s="110">
        <v>0.80300000000000005</v>
      </c>
      <c r="G449" s="118">
        <v>0.54</v>
      </c>
      <c r="H449" s="42">
        <f t="shared" si="32"/>
        <v>2.16</v>
      </c>
      <c r="L449">
        <v>6.08</v>
      </c>
    </row>
    <row r="450" spans="1:12">
      <c r="A450" s="39" t="s">
        <v>1543</v>
      </c>
      <c r="B450" s="128">
        <f t="shared" si="30"/>
        <v>0.5</v>
      </c>
      <c r="C450" s="41">
        <v>0.38</v>
      </c>
      <c r="D450" s="40">
        <v>0.67</v>
      </c>
      <c r="E450" s="39">
        <v>375</v>
      </c>
      <c r="F450" s="110">
        <v>0.80300000000000005</v>
      </c>
      <c r="G450" s="118">
        <v>0.54</v>
      </c>
      <c r="H450" s="42">
        <f t="shared" si="32"/>
        <v>2.2799999999999998</v>
      </c>
      <c r="L450">
        <v>6.08</v>
      </c>
    </row>
    <row r="451" spans="1:12">
      <c r="A451" s="39" t="s">
        <v>1544</v>
      </c>
      <c r="B451" s="128">
        <f t="shared" si="30"/>
        <v>0.59</v>
      </c>
      <c r="C451" s="41">
        <v>0.38</v>
      </c>
      <c r="D451" s="40">
        <v>0.67</v>
      </c>
      <c r="E451" s="39">
        <v>440</v>
      </c>
      <c r="F451" s="110">
        <v>0.80300000000000005</v>
      </c>
      <c r="G451" s="118">
        <v>0.54</v>
      </c>
      <c r="H451" s="42">
        <f t="shared" si="32"/>
        <v>2.68</v>
      </c>
      <c r="L451">
        <v>6.08</v>
      </c>
    </row>
    <row r="452" spans="1:12">
      <c r="A452" s="39" t="s">
        <v>1545</v>
      </c>
      <c r="B452" s="128">
        <f t="shared" si="30"/>
        <v>0.64</v>
      </c>
      <c r="C452" s="41">
        <v>0.38</v>
      </c>
      <c r="D452" s="40">
        <v>0.67</v>
      </c>
      <c r="E452" s="39">
        <v>473</v>
      </c>
      <c r="F452" s="110">
        <v>0.80300000000000005</v>
      </c>
      <c r="G452" s="118">
        <v>0.54</v>
      </c>
      <c r="H452" s="42">
        <f t="shared" si="32"/>
        <v>2.88</v>
      </c>
      <c r="L452">
        <v>6.08</v>
      </c>
    </row>
    <row r="453" spans="1:12">
      <c r="A453" s="39" t="s">
        <v>1546</v>
      </c>
      <c r="B453" s="128">
        <v>0.67</v>
      </c>
      <c r="C453" s="41">
        <v>0.38</v>
      </c>
      <c r="D453" s="40">
        <v>0.67</v>
      </c>
      <c r="E453" s="39">
        <v>500</v>
      </c>
      <c r="F453" s="110">
        <v>0.80300000000000005</v>
      </c>
      <c r="G453" s="118">
        <v>0.54</v>
      </c>
      <c r="H453" s="42">
        <f t="shared" si="32"/>
        <v>3.04</v>
      </c>
      <c r="L453">
        <v>6.08</v>
      </c>
    </row>
    <row r="454" spans="1:12">
      <c r="A454" s="39" t="s">
        <v>1547</v>
      </c>
      <c r="B454" s="128">
        <f t="shared" si="30"/>
        <v>0.74</v>
      </c>
      <c r="C454" s="41">
        <v>0.38</v>
      </c>
      <c r="D454" s="40">
        <v>0.67</v>
      </c>
      <c r="E454" s="39">
        <v>550</v>
      </c>
      <c r="F454" s="110">
        <v>0.80300000000000005</v>
      </c>
      <c r="G454" s="118">
        <v>0.54</v>
      </c>
      <c r="H454" s="42">
        <f t="shared" si="32"/>
        <v>3.34</v>
      </c>
      <c r="L454">
        <v>6.08</v>
      </c>
    </row>
    <row r="455" spans="1:12">
      <c r="A455" s="39" t="s">
        <v>1548</v>
      </c>
      <c r="B455" s="128">
        <v>0.77</v>
      </c>
      <c r="C455" s="41">
        <v>0.38</v>
      </c>
      <c r="D455" s="40">
        <v>0.67</v>
      </c>
      <c r="E455" s="39">
        <v>568</v>
      </c>
      <c r="F455" s="110">
        <v>0.80300000000000005</v>
      </c>
      <c r="G455" s="118">
        <v>0.54</v>
      </c>
      <c r="H455" s="42">
        <f t="shared" si="32"/>
        <v>4.0199999999999996</v>
      </c>
      <c r="L455">
        <v>7.08</v>
      </c>
    </row>
    <row r="456" spans="1:12">
      <c r="A456" s="39" t="s">
        <v>1549</v>
      </c>
      <c r="B456" s="128">
        <v>0.8</v>
      </c>
      <c r="C456" s="41">
        <v>0.38</v>
      </c>
      <c r="D456" s="40">
        <v>0.67</v>
      </c>
      <c r="E456" s="39">
        <v>600</v>
      </c>
      <c r="F456" s="110">
        <v>0.80300000000000005</v>
      </c>
      <c r="G456" s="118">
        <v>0.54</v>
      </c>
      <c r="H456" s="42">
        <f t="shared" si="32"/>
        <v>3.65</v>
      </c>
      <c r="L456">
        <v>6.08</v>
      </c>
    </row>
    <row r="457" spans="1:12">
      <c r="A457" s="39" t="s">
        <v>1550</v>
      </c>
      <c r="B457" s="128">
        <f t="shared" si="30"/>
        <v>0.87</v>
      </c>
      <c r="C457" s="41">
        <v>0.38</v>
      </c>
      <c r="D457" s="40">
        <v>0.67</v>
      </c>
      <c r="E457" s="39">
        <v>650</v>
      </c>
      <c r="F457" s="110">
        <v>0.80300000000000005</v>
      </c>
      <c r="G457" s="118">
        <v>0.54</v>
      </c>
      <c r="H457" s="42">
        <f t="shared" si="32"/>
        <v>3.95</v>
      </c>
      <c r="L457">
        <v>6.08</v>
      </c>
    </row>
    <row r="458" spans="1:12">
      <c r="A458" s="39" t="s">
        <v>1551</v>
      </c>
      <c r="B458" s="128">
        <f t="shared" si="30"/>
        <v>0.89</v>
      </c>
      <c r="C458" s="41">
        <v>0.38</v>
      </c>
      <c r="D458" s="40">
        <v>0.67</v>
      </c>
      <c r="E458" s="39">
        <v>660</v>
      </c>
      <c r="F458" s="110">
        <v>0.80300000000000005</v>
      </c>
      <c r="G458" s="118">
        <v>0.54</v>
      </c>
      <c r="H458" s="42">
        <f t="shared" si="32"/>
        <v>4.01</v>
      </c>
      <c r="L458">
        <v>6.08</v>
      </c>
    </row>
    <row r="459" spans="1:12">
      <c r="A459" s="39" t="s">
        <v>1552</v>
      </c>
      <c r="B459" s="128">
        <f t="shared" si="30"/>
        <v>0.95</v>
      </c>
      <c r="C459" s="41">
        <v>0.38</v>
      </c>
      <c r="D459" s="40">
        <v>0.67</v>
      </c>
      <c r="E459" s="39">
        <v>710</v>
      </c>
      <c r="F459" s="110">
        <v>0.79800000000000004</v>
      </c>
      <c r="G459" s="118">
        <v>0.54</v>
      </c>
      <c r="H459" s="42">
        <f t="shared" si="32"/>
        <v>4.28</v>
      </c>
      <c r="L459">
        <v>6.03</v>
      </c>
    </row>
    <row r="460" spans="1:12">
      <c r="A460" s="39" t="s">
        <v>1553</v>
      </c>
      <c r="B460" s="128">
        <f t="shared" si="30"/>
        <v>1</v>
      </c>
      <c r="C460" s="41">
        <v>0.38</v>
      </c>
      <c r="D460" s="40">
        <v>0.67</v>
      </c>
      <c r="E460" s="39">
        <v>750</v>
      </c>
      <c r="F460" s="110">
        <v>0.79800000000000004</v>
      </c>
      <c r="G460" s="118">
        <v>0.54</v>
      </c>
      <c r="H460" s="42">
        <f t="shared" si="32"/>
        <v>4.5199999999999996</v>
      </c>
      <c r="L460">
        <v>6.03</v>
      </c>
    </row>
    <row r="461" spans="1:12">
      <c r="A461" s="39" t="s">
        <v>1554</v>
      </c>
      <c r="B461" s="128">
        <f t="shared" si="30"/>
        <v>1.02</v>
      </c>
      <c r="C461" s="41">
        <v>0.38</v>
      </c>
      <c r="D461" s="40">
        <v>0.67</v>
      </c>
      <c r="E461" s="39">
        <v>765</v>
      </c>
      <c r="F461" s="110">
        <v>0.79800000000000004</v>
      </c>
      <c r="G461" s="118">
        <v>0.54</v>
      </c>
      <c r="H461" s="42">
        <f t="shared" si="32"/>
        <v>4.6100000000000003</v>
      </c>
      <c r="L461">
        <v>6.03</v>
      </c>
    </row>
    <row r="462" spans="1:12">
      <c r="A462" s="39" t="s">
        <v>1555</v>
      </c>
      <c r="B462" s="128">
        <f t="shared" si="30"/>
        <v>1.18</v>
      </c>
      <c r="C462" s="41">
        <v>0.38</v>
      </c>
      <c r="D462" s="40">
        <v>0.67</v>
      </c>
      <c r="E462" s="39">
        <v>880</v>
      </c>
      <c r="F462" s="110">
        <v>0.79800000000000004</v>
      </c>
      <c r="G462" s="118">
        <v>0.54</v>
      </c>
      <c r="H462" s="42">
        <f t="shared" si="32"/>
        <v>5.31</v>
      </c>
      <c r="L462">
        <v>6.03</v>
      </c>
    </row>
    <row r="463" spans="1:12">
      <c r="A463" s="39" t="s">
        <v>1556</v>
      </c>
      <c r="B463" s="128">
        <f t="shared" si="30"/>
        <v>1.26</v>
      </c>
      <c r="C463" s="41">
        <v>0.38</v>
      </c>
      <c r="D463" s="40">
        <v>0.67</v>
      </c>
      <c r="E463" s="39">
        <v>944</v>
      </c>
      <c r="F463" s="110">
        <v>0.79800000000000004</v>
      </c>
      <c r="G463" s="118">
        <v>0.54</v>
      </c>
      <c r="H463" s="42">
        <f t="shared" si="32"/>
        <v>5.69</v>
      </c>
      <c r="L463">
        <v>6.03</v>
      </c>
    </row>
    <row r="464" spans="1:12">
      <c r="A464" s="39" t="s">
        <v>1557</v>
      </c>
      <c r="B464" s="128">
        <v>1.26</v>
      </c>
      <c r="C464" s="41">
        <v>0.38</v>
      </c>
      <c r="D464" s="40">
        <v>0.67</v>
      </c>
      <c r="E464" s="39">
        <v>946</v>
      </c>
      <c r="F464" s="110">
        <v>0.79800000000000004</v>
      </c>
      <c r="G464" s="118">
        <v>0.54</v>
      </c>
      <c r="H464" s="42">
        <f t="shared" si="32"/>
        <v>5.7</v>
      </c>
      <c r="L464">
        <v>6.03</v>
      </c>
    </row>
    <row r="465" spans="1:12">
      <c r="A465" s="39" t="s">
        <v>1558</v>
      </c>
      <c r="B465" s="128">
        <f t="shared" si="30"/>
        <v>1.32</v>
      </c>
      <c r="C465" s="41">
        <v>0.38</v>
      </c>
      <c r="D465" s="40">
        <v>0.67</v>
      </c>
      <c r="E465" s="39">
        <v>990</v>
      </c>
      <c r="F465" s="110">
        <v>0.79800000000000004</v>
      </c>
      <c r="G465" s="118">
        <v>0.54</v>
      </c>
      <c r="H465" s="42">
        <f t="shared" si="32"/>
        <v>5.97</v>
      </c>
      <c r="L465">
        <v>6.03</v>
      </c>
    </row>
    <row r="466" spans="1:12">
      <c r="A466" s="39" t="s">
        <v>1559</v>
      </c>
      <c r="B466" s="128">
        <f t="shared" si="30"/>
        <v>1.34</v>
      </c>
      <c r="C466" s="41">
        <v>0.38</v>
      </c>
      <c r="D466" s="40">
        <v>0.67</v>
      </c>
      <c r="E466" s="39">
        <v>1000</v>
      </c>
      <c r="F466" s="110">
        <v>0.79800000000000004</v>
      </c>
      <c r="G466" s="118">
        <v>0.54</v>
      </c>
      <c r="H466" s="42">
        <f t="shared" si="32"/>
        <v>6.03</v>
      </c>
      <c r="L466">
        <v>6.03</v>
      </c>
    </row>
    <row r="467" spans="1:12">
      <c r="A467" s="39" t="s">
        <v>1560</v>
      </c>
      <c r="B467" s="128">
        <f t="shared" si="30"/>
        <v>1.47</v>
      </c>
      <c r="C467" s="41">
        <v>0.38</v>
      </c>
      <c r="D467" s="40">
        <v>0.67</v>
      </c>
      <c r="E467" s="39">
        <v>1100</v>
      </c>
      <c r="F467" s="110">
        <v>0.79800000000000004</v>
      </c>
      <c r="G467" s="118">
        <v>0.54</v>
      </c>
      <c r="H467" s="42">
        <f t="shared" si="32"/>
        <v>6.63</v>
      </c>
      <c r="L467">
        <v>6.03</v>
      </c>
    </row>
    <row r="468" spans="1:12">
      <c r="A468" s="39" t="s">
        <v>1561</v>
      </c>
      <c r="B468" s="128">
        <f t="shared" si="30"/>
        <v>1.49</v>
      </c>
      <c r="C468" s="41">
        <v>0.38</v>
      </c>
      <c r="D468" s="40">
        <v>0.67</v>
      </c>
      <c r="E468" s="39">
        <v>1110</v>
      </c>
      <c r="F468" s="110">
        <v>0.79800000000000004</v>
      </c>
      <c r="G468" s="118">
        <v>0.54</v>
      </c>
      <c r="H468" s="42">
        <f t="shared" si="32"/>
        <v>6.69</v>
      </c>
      <c r="L468">
        <v>6.03</v>
      </c>
    </row>
    <row r="469" spans="1:12">
      <c r="A469" s="39" t="s">
        <v>1562</v>
      </c>
      <c r="B469" s="128">
        <f t="shared" si="30"/>
        <v>1.58</v>
      </c>
      <c r="C469" s="41">
        <v>0.38</v>
      </c>
      <c r="D469" s="40">
        <v>0.67</v>
      </c>
      <c r="E469" s="39">
        <v>1180</v>
      </c>
      <c r="F469" s="110">
        <v>0.79800000000000004</v>
      </c>
      <c r="G469" s="118">
        <v>0.54</v>
      </c>
      <c r="H469" s="42">
        <f t="shared" si="32"/>
        <v>7.12</v>
      </c>
      <c r="L469">
        <v>6.03</v>
      </c>
    </row>
    <row r="470" spans="1:12">
      <c r="A470" s="39" t="s">
        <v>1563</v>
      </c>
      <c r="B470" s="128">
        <f t="shared" si="30"/>
        <v>1.74</v>
      </c>
      <c r="C470" s="41">
        <v>0.38</v>
      </c>
      <c r="D470" s="40">
        <v>0.67</v>
      </c>
      <c r="E470" s="39">
        <v>1300</v>
      </c>
      <c r="F470" s="110">
        <v>0.79800000000000004</v>
      </c>
      <c r="G470" s="118">
        <v>0.54</v>
      </c>
      <c r="H470" s="42">
        <f t="shared" si="32"/>
        <v>7.84</v>
      </c>
      <c r="L470">
        <v>6.03</v>
      </c>
    </row>
    <row r="471" spans="1:12">
      <c r="A471" s="39" t="s">
        <v>1564</v>
      </c>
      <c r="B471" s="128">
        <v>1.76</v>
      </c>
      <c r="C471" s="41">
        <v>0.38</v>
      </c>
      <c r="D471" s="40">
        <v>0.67</v>
      </c>
      <c r="E471" s="39">
        <v>1320</v>
      </c>
      <c r="F471" s="110">
        <v>0.79800000000000004</v>
      </c>
      <c r="G471" s="118">
        <v>0.54</v>
      </c>
      <c r="H471" s="42">
        <f t="shared" si="32"/>
        <v>7.96</v>
      </c>
      <c r="L471">
        <v>6.03</v>
      </c>
    </row>
    <row r="472" spans="1:12">
      <c r="A472" s="39" t="s">
        <v>1565</v>
      </c>
      <c r="B472" s="128">
        <f t="shared" si="30"/>
        <v>1.83</v>
      </c>
      <c r="C472" s="41">
        <v>0.38</v>
      </c>
      <c r="D472" s="40">
        <v>0.67</v>
      </c>
      <c r="E472" s="39">
        <v>1364</v>
      </c>
      <c r="F472" s="110">
        <v>0.79800000000000004</v>
      </c>
      <c r="G472" s="118">
        <v>0.54</v>
      </c>
      <c r="H472" s="42">
        <f t="shared" si="32"/>
        <v>8.2200000000000006</v>
      </c>
      <c r="L472">
        <v>6.03</v>
      </c>
    </row>
    <row r="473" spans="1:12">
      <c r="A473" s="39" t="s">
        <v>1566</v>
      </c>
      <c r="B473" s="128">
        <f t="shared" si="30"/>
        <v>1.9</v>
      </c>
      <c r="C473" s="41">
        <v>0.38</v>
      </c>
      <c r="D473" s="40">
        <v>0.67</v>
      </c>
      <c r="E473" s="39">
        <v>1419</v>
      </c>
      <c r="F473" s="110">
        <v>0.79800000000000004</v>
      </c>
      <c r="G473" s="118">
        <v>0.54</v>
      </c>
      <c r="H473" s="42">
        <f t="shared" si="32"/>
        <v>8.56</v>
      </c>
      <c r="L473">
        <v>6.03</v>
      </c>
    </row>
    <row r="474" spans="1:12">
      <c r="A474" s="39" t="s">
        <v>1567</v>
      </c>
      <c r="B474" s="128">
        <f t="shared" si="30"/>
        <v>1.9</v>
      </c>
      <c r="C474" s="41">
        <v>0.38</v>
      </c>
      <c r="D474" s="40">
        <v>0.67</v>
      </c>
      <c r="E474" s="39">
        <v>1420</v>
      </c>
      <c r="F474" s="110">
        <v>0.79800000000000004</v>
      </c>
      <c r="G474" s="118">
        <v>0.54</v>
      </c>
      <c r="H474" s="42">
        <f t="shared" si="32"/>
        <v>8.56</v>
      </c>
      <c r="L474">
        <v>6.03</v>
      </c>
    </row>
    <row r="475" spans="1:12">
      <c r="A475" s="39" t="s">
        <v>1568</v>
      </c>
      <c r="B475" s="128">
        <f t="shared" si="30"/>
        <v>2.0099999999999998</v>
      </c>
      <c r="C475" s="41">
        <v>0.38</v>
      </c>
      <c r="D475" s="40">
        <v>0.67</v>
      </c>
      <c r="E475" s="39">
        <v>1500</v>
      </c>
      <c r="F475" s="110">
        <v>0.79800000000000004</v>
      </c>
      <c r="G475" s="118">
        <v>0.54</v>
      </c>
      <c r="H475" s="42">
        <f t="shared" si="32"/>
        <v>9.0500000000000007</v>
      </c>
      <c r="L475">
        <v>6.03</v>
      </c>
    </row>
    <row r="476" spans="1:12">
      <c r="A476" s="39" t="s">
        <v>1569</v>
      </c>
      <c r="B476" s="128">
        <f t="shared" si="30"/>
        <v>2.35</v>
      </c>
      <c r="C476" s="41">
        <v>0.38</v>
      </c>
      <c r="D476" s="40">
        <v>0.67</v>
      </c>
      <c r="E476" s="39">
        <v>1760</v>
      </c>
      <c r="F476" s="110">
        <v>0.79800000000000004</v>
      </c>
      <c r="G476" s="118">
        <v>0.54</v>
      </c>
      <c r="H476" s="42">
        <f t="shared" si="32"/>
        <v>10.61</v>
      </c>
      <c r="L476">
        <v>6.03</v>
      </c>
    </row>
    <row r="477" spans="1:12">
      <c r="A477" s="39" t="s">
        <v>1570</v>
      </c>
      <c r="B477" s="128">
        <f t="shared" si="30"/>
        <v>2.5299999999999998</v>
      </c>
      <c r="C477" s="41">
        <v>0.38</v>
      </c>
      <c r="D477" s="40">
        <v>0.67</v>
      </c>
      <c r="E477" s="39">
        <v>1892</v>
      </c>
      <c r="F477" s="110">
        <v>0.79800000000000004</v>
      </c>
      <c r="G477" s="118">
        <v>0.54</v>
      </c>
      <c r="H477" s="42">
        <f t="shared" si="32"/>
        <v>11.41</v>
      </c>
      <c r="L477">
        <v>6.03</v>
      </c>
    </row>
    <row r="478" spans="1:12">
      <c r="A478" s="39" t="s">
        <v>1571</v>
      </c>
      <c r="B478" s="128">
        <f t="shared" si="30"/>
        <v>2.61</v>
      </c>
      <c r="C478" s="41">
        <v>0.38</v>
      </c>
      <c r="D478" s="40">
        <v>0.67</v>
      </c>
      <c r="E478" s="39">
        <v>1950</v>
      </c>
      <c r="F478" s="110">
        <v>0.79800000000000004</v>
      </c>
      <c r="G478" s="118">
        <v>0.54</v>
      </c>
      <c r="H478" s="42">
        <f t="shared" si="32"/>
        <v>11.76</v>
      </c>
      <c r="L478">
        <v>6.03</v>
      </c>
    </row>
    <row r="479" spans="1:12">
      <c r="A479" s="39" t="s">
        <v>1572</v>
      </c>
      <c r="B479" s="128">
        <f t="shared" si="30"/>
        <v>2.65</v>
      </c>
      <c r="C479" s="41">
        <v>0.38</v>
      </c>
      <c r="D479" s="40">
        <v>0.67</v>
      </c>
      <c r="E479" s="39">
        <v>1980</v>
      </c>
      <c r="F479" s="110">
        <v>0.79800000000000004</v>
      </c>
      <c r="G479" s="118">
        <v>0.54</v>
      </c>
      <c r="H479" s="42">
        <f t="shared" si="32"/>
        <v>11.94</v>
      </c>
      <c r="L479">
        <v>6.03</v>
      </c>
    </row>
    <row r="480" spans="1:12">
      <c r="A480" s="39" t="s">
        <v>1573</v>
      </c>
      <c r="B480" s="128">
        <f t="shared" si="30"/>
        <v>2.68</v>
      </c>
      <c r="C480" s="41">
        <v>0.38</v>
      </c>
      <c r="D480" s="40">
        <v>0.67</v>
      </c>
      <c r="E480" s="39">
        <v>2000</v>
      </c>
      <c r="F480" s="110">
        <v>0.79800000000000004</v>
      </c>
      <c r="G480" s="118">
        <v>0.54</v>
      </c>
      <c r="H480" s="42">
        <f t="shared" si="32"/>
        <v>12.06</v>
      </c>
      <c r="L480">
        <v>6.03</v>
      </c>
    </row>
    <row r="481" spans="1:12">
      <c r="A481" s="39" t="s">
        <v>1574</v>
      </c>
      <c r="B481" s="128">
        <f t="shared" si="30"/>
        <v>2.74</v>
      </c>
      <c r="C481" s="41">
        <v>0.38</v>
      </c>
      <c r="D481" s="40">
        <v>0.67</v>
      </c>
      <c r="E481" s="39">
        <v>2046</v>
      </c>
      <c r="F481" s="110">
        <v>0.79800000000000004</v>
      </c>
      <c r="G481" s="118">
        <v>0.54</v>
      </c>
      <c r="H481" s="42">
        <f t="shared" si="32"/>
        <v>12.34</v>
      </c>
      <c r="L481">
        <v>6.03</v>
      </c>
    </row>
    <row r="482" spans="1:12">
      <c r="A482" s="39" t="s">
        <v>1575</v>
      </c>
      <c r="B482" s="128">
        <f t="shared" si="30"/>
        <v>2.78</v>
      </c>
      <c r="C482" s="41">
        <v>0.38</v>
      </c>
      <c r="D482" s="40">
        <v>0.67</v>
      </c>
      <c r="E482" s="39">
        <v>2076</v>
      </c>
      <c r="F482" s="110">
        <v>0.79800000000000004</v>
      </c>
      <c r="G482" s="118">
        <v>0.54</v>
      </c>
      <c r="H482" s="42">
        <f t="shared" si="32"/>
        <v>12.52</v>
      </c>
      <c r="L482">
        <v>6.03</v>
      </c>
    </row>
    <row r="483" spans="1:12">
      <c r="A483" s="39" t="s">
        <v>1576</v>
      </c>
      <c r="B483" s="128">
        <f t="shared" si="30"/>
        <v>2.81</v>
      </c>
      <c r="C483" s="41">
        <v>0.38</v>
      </c>
      <c r="D483" s="40">
        <v>0.67</v>
      </c>
      <c r="E483" s="39">
        <v>2100</v>
      </c>
      <c r="F483" s="110">
        <v>0.79800000000000004</v>
      </c>
      <c r="G483" s="118">
        <v>0.54</v>
      </c>
      <c r="H483" s="42">
        <f t="shared" si="32"/>
        <v>12.66</v>
      </c>
      <c r="L483">
        <v>6.03</v>
      </c>
    </row>
    <row r="484" spans="1:12">
      <c r="A484" s="39" t="s">
        <v>1577</v>
      </c>
      <c r="B484" s="128">
        <f t="shared" si="30"/>
        <v>2.85</v>
      </c>
      <c r="C484" s="41">
        <v>0.38</v>
      </c>
      <c r="D484" s="40">
        <v>0.67</v>
      </c>
      <c r="E484" s="39">
        <v>2130</v>
      </c>
      <c r="F484" s="110">
        <v>0.79800000000000004</v>
      </c>
      <c r="G484" s="118">
        <v>0.54</v>
      </c>
      <c r="H484" s="42">
        <f t="shared" si="32"/>
        <v>12.84</v>
      </c>
      <c r="L484">
        <v>6.03</v>
      </c>
    </row>
    <row r="485" spans="1:12">
      <c r="A485" s="39" t="s">
        <v>1578</v>
      </c>
      <c r="B485" s="128">
        <f t="shared" si="30"/>
        <v>3.11</v>
      </c>
      <c r="C485" s="41">
        <v>0.38</v>
      </c>
      <c r="D485" s="40">
        <v>0.67</v>
      </c>
      <c r="E485" s="39">
        <v>2400</v>
      </c>
      <c r="F485" s="110">
        <v>0.754</v>
      </c>
      <c r="G485" s="118">
        <v>0.54</v>
      </c>
      <c r="H485" s="42">
        <f t="shared" si="32"/>
        <v>13.46</v>
      </c>
      <c r="L485">
        <v>5.61</v>
      </c>
    </row>
    <row r="486" spans="1:12">
      <c r="A486" s="39" t="s">
        <v>1579</v>
      </c>
      <c r="B486" s="128">
        <f t="shared" si="30"/>
        <v>3.24</v>
      </c>
      <c r="C486" s="41">
        <v>0.38</v>
      </c>
      <c r="D486" s="40">
        <v>0.67</v>
      </c>
      <c r="E486" s="39">
        <v>2500</v>
      </c>
      <c r="F486" s="110">
        <v>0.754</v>
      </c>
      <c r="G486" s="118">
        <v>0.54</v>
      </c>
      <c r="H486" s="42">
        <f t="shared" si="32"/>
        <v>14.03</v>
      </c>
      <c r="L486">
        <v>5.61</v>
      </c>
    </row>
    <row r="487" spans="1:12">
      <c r="A487" s="39" t="s">
        <v>1580</v>
      </c>
      <c r="B487" s="128">
        <f t="shared" si="30"/>
        <v>3.42</v>
      </c>
      <c r="C487" s="41">
        <v>0.38</v>
      </c>
      <c r="D487" s="40">
        <v>0.67</v>
      </c>
      <c r="E487" s="39">
        <v>2640</v>
      </c>
      <c r="F487" s="110">
        <v>0.754</v>
      </c>
      <c r="G487" s="118">
        <v>0.54</v>
      </c>
      <c r="H487" s="42">
        <f t="shared" si="32"/>
        <v>14.81</v>
      </c>
      <c r="L487">
        <v>5.61</v>
      </c>
    </row>
    <row r="488" spans="1:12">
      <c r="A488" s="39" t="s">
        <v>1581</v>
      </c>
      <c r="B488" s="128">
        <f t="shared" si="30"/>
        <v>3.53</v>
      </c>
      <c r="C488" s="41">
        <v>0.38</v>
      </c>
      <c r="D488" s="40">
        <v>0.67</v>
      </c>
      <c r="E488" s="39">
        <v>2728</v>
      </c>
      <c r="F488" s="110">
        <v>0.754</v>
      </c>
      <c r="G488" s="118">
        <v>0.54</v>
      </c>
      <c r="H488" s="42">
        <f t="shared" si="32"/>
        <v>15.3</v>
      </c>
      <c r="L488">
        <v>5.61</v>
      </c>
    </row>
    <row r="489" spans="1:12">
      <c r="A489" s="39" t="s">
        <v>1582</v>
      </c>
      <c r="B489" s="128">
        <f t="shared" ref="B489:B553" si="33">ROUND(((E489/1000)*(G489)+(E489/1000)*F489),2)</f>
        <v>3.67</v>
      </c>
      <c r="C489" s="41">
        <v>0.38</v>
      </c>
      <c r="D489" s="40">
        <v>0.67</v>
      </c>
      <c r="E489" s="39">
        <v>2838</v>
      </c>
      <c r="F489" s="110">
        <v>0.754</v>
      </c>
      <c r="G489" s="118">
        <v>0.54</v>
      </c>
      <c r="H489" s="42">
        <f t="shared" si="32"/>
        <v>15.92</v>
      </c>
      <c r="L489">
        <v>5.61</v>
      </c>
    </row>
    <row r="490" spans="1:12">
      <c r="A490" s="39" t="s">
        <v>1583</v>
      </c>
      <c r="B490" s="128">
        <f t="shared" si="33"/>
        <v>3.67</v>
      </c>
      <c r="C490" s="41">
        <v>0.38</v>
      </c>
      <c r="D490" s="40">
        <v>0.67</v>
      </c>
      <c r="E490" s="39">
        <v>2840</v>
      </c>
      <c r="F490" s="110">
        <v>0.754</v>
      </c>
      <c r="G490" s="118">
        <v>0.54</v>
      </c>
      <c r="H490" s="42">
        <f t="shared" si="32"/>
        <v>15.93</v>
      </c>
      <c r="L490">
        <v>5.61</v>
      </c>
    </row>
    <row r="491" spans="1:12">
      <c r="A491" s="39" t="s">
        <v>1584</v>
      </c>
      <c r="B491" s="128">
        <f t="shared" si="33"/>
        <v>3.88</v>
      </c>
      <c r="C491" s="41">
        <v>0.38</v>
      </c>
      <c r="D491" s="40">
        <v>0.67</v>
      </c>
      <c r="E491" s="39">
        <v>3000</v>
      </c>
      <c r="F491" s="110">
        <v>0.754</v>
      </c>
      <c r="G491" s="118">
        <v>0.54</v>
      </c>
      <c r="H491" s="42">
        <f t="shared" si="32"/>
        <v>16.829999999999998</v>
      </c>
      <c r="L491">
        <v>5.61</v>
      </c>
    </row>
    <row r="492" spans="1:12">
      <c r="A492" s="39" t="s">
        <v>1585</v>
      </c>
      <c r="B492" s="128">
        <f t="shared" si="33"/>
        <v>4.2699999999999996</v>
      </c>
      <c r="C492" s="41">
        <v>0.38</v>
      </c>
      <c r="D492" s="40">
        <v>0.67</v>
      </c>
      <c r="E492" s="39">
        <v>3300</v>
      </c>
      <c r="F492" s="110">
        <v>0.754</v>
      </c>
      <c r="G492" s="118">
        <v>0.54</v>
      </c>
      <c r="H492" s="42">
        <f t="shared" si="32"/>
        <v>18.510000000000002</v>
      </c>
      <c r="L492">
        <v>5.61</v>
      </c>
    </row>
    <row r="493" spans="1:12">
      <c r="A493" s="39" t="s">
        <v>1586</v>
      </c>
      <c r="B493" s="128">
        <f t="shared" si="33"/>
        <v>4.55</v>
      </c>
      <c r="C493" s="41">
        <v>0.38</v>
      </c>
      <c r="D493" s="40">
        <v>0.67</v>
      </c>
      <c r="E493" s="39">
        <v>3520</v>
      </c>
      <c r="F493" s="110">
        <v>0.754</v>
      </c>
      <c r="G493" s="118">
        <v>0.54</v>
      </c>
      <c r="H493" s="42">
        <f t="shared" si="32"/>
        <v>19.75</v>
      </c>
      <c r="L493">
        <v>5.61</v>
      </c>
    </row>
    <row r="494" spans="1:12">
      <c r="A494" s="39" t="s">
        <v>1587</v>
      </c>
      <c r="B494" s="128">
        <f t="shared" si="33"/>
        <v>4.59</v>
      </c>
      <c r="C494" s="41">
        <v>0.38</v>
      </c>
      <c r="D494" s="40">
        <v>0.67</v>
      </c>
      <c r="E494" s="39">
        <v>3550</v>
      </c>
      <c r="F494" s="110">
        <v>0.754</v>
      </c>
      <c r="G494" s="118">
        <v>0.54</v>
      </c>
      <c r="H494" s="42">
        <f t="shared" si="32"/>
        <v>19.920000000000002</v>
      </c>
      <c r="L494">
        <v>5.61</v>
      </c>
    </row>
    <row r="495" spans="1:12">
      <c r="A495" s="39" t="s">
        <v>1588</v>
      </c>
      <c r="B495" s="128">
        <f t="shared" si="33"/>
        <v>4.87</v>
      </c>
      <c r="C495" s="41">
        <v>0.38</v>
      </c>
      <c r="D495" s="40">
        <v>0.67</v>
      </c>
      <c r="E495" s="39">
        <v>3760</v>
      </c>
      <c r="F495" s="110">
        <v>0.754</v>
      </c>
      <c r="G495" s="118">
        <v>0.54</v>
      </c>
      <c r="H495" s="42">
        <f t="shared" si="32"/>
        <v>21.09</v>
      </c>
      <c r="L495">
        <v>5.61</v>
      </c>
    </row>
    <row r="496" spans="1:12">
      <c r="A496" s="39" t="s">
        <v>1589</v>
      </c>
      <c r="B496" s="128">
        <v>4.8899999999999997</v>
      </c>
      <c r="C496" s="41">
        <v>0.38</v>
      </c>
      <c r="D496" s="40">
        <v>0.67</v>
      </c>
      <c r="E496" s="39">
        <v>3784</v>
      </c>
      <c r="F496" s="110">
        <v>0.754</v>
      </c>
      <c r="G496" s="118">
        <v>0.54</v>
      </c>
      <c r="H496" s="42">
        <f t="shared" si="32"/>
        <v>21.23</v>
      </c>
      <c r="L496">
        <v>5.61</v>
      </c>
    </row>
    <row r="497" spans="1:12">
      <c r="A497" s="39" t="s">
        <v>1590</v>
      </c>
      <c r="B497" s="128">
        <v>5</v>
      </c>
      <c r="C497" s="41">
        <v>0.38</v>
      </c>
      <c r="D497" s="40">
        <v>0.67</v>
      </c>
      <c r="E497" s="39">
        <v>3960</v>
      </c>
      <c r="F497" s="110">
        <v>0.72099999999999997</v>
      </c>
      <c r="G497" s="118">
        <v>0.54</v>
      </c>
      <c r="H497" s="42">
        <f t="shared" si="32"/>
        <v>20.95</v>
      </c>
      <c r="L497">
        <v>5.29</v>
      </c>
    </row>
    <row r="498" spans="1:12">
      <c r="A498" s="39" t="s">
        <v>1591</v>
      </c>
      <c r="B498" s="128">
        <f t="shared" si="33"/>
        <v>5.04</v>
      </c>
      <c r="C498" s="41">
        <v>0.38</v>
      </c>
      <c r="D498" s="40">
        <v>0.67</v>
      </c>
      <c r="E498" s="39">
        <v>4000</v>
      </c>
      <c r="F498" s="110">
        <v>0.72099999999999997</v>
      </c>
      <c r="G498" s="118">
        <v>0.54</v>
      </c>
      <c r="H498" s="42">
        <f t="shared" si="32"/>
        <v>21.16</v>
      </c>
      <c r="L498">
        <v>5.29</v>
      </c>
    </row>
    <row r="499" spans="1:12">
      <c r="A499" s="39" t="s">
        <v>1592</v>
      </c>
      <c r="B499" s="128">
        <f t="shared" si="33"/>
        <v>5.16</v>
      </c>
      <c r="C499" s="41">
        <v>0.38</v>
      </c>
      <c r="D499" s="40">
        <v>0.67</v>
      </c>
      <c r="E499" s="39">
        <v>4092</v>
      </c>
      <c r="F499" s="110">
        <v>0.72099999999999997</v>
      </c>
      <c r="G499" s="118">
        <v>0.54</v>
      </c>
      <c r="H499" s="42">
        <f t="shared" si="32"/>
        <v>21.65</v>
      </c>
      <c r="L499">
        <v>5.29</v>
      </c>
    </row>
    <row r="500" spans="1:12">
      <c r="A500" s="39" t="s">
        <v>1593</v>
      </c>
      <c r="B500" s="128">
        <f t="shared" si="33"/>
        <v>5.37</v>
      </c>
      <c r="C500" s="41">
        <v>0.38</v>
      </c>
      <c r="D500" s="40">
        <v>0.67</v>
      </c>
      <c r="E500" s="39">
        <v>4260</v>
      </c>
      <c r="F500" s="110">
        <v>0.72099999999999997</v>
      </c>
      <c r="G500" s="118">
        <v>0.54</v>
      </c>
      <c r="H500" s="42">
        <f t="shared" si="32"/>
        <v>22.54</v>
      </c>
      <c r="L500">
        <v>5.29</v>
      </c>
    </row>
    <row r="501" spans="1:12">
      <c r="A501" s="39" t="s">
        <v>1594</v>
      </c>
      <c r="B501" s="128">
        <f t="shared" si="33"/>
        <v>6.31</v>
      </c>
      <c r="C501" s="41">
        <v>0.38</v>
      </c>
      <c r="D501" s="40">
        <v>0.67</v>
      </c>
      <c r="E501" s="39">
        <v>5000</v>
      </c>
      <c r="F501" s="110">
        <v>0.72099999999999997</v>
      </c>
      <c r="G501" s="118">
        <v>0.54</v>
      </c>
      <c r="H501" s="42">
        <f t="shared" si="32"/>
        <v>26.45</v>
      </c>
      <c r="L501">
        <v>5.29</v>
      </c>
    </row>
    <row r="502" spans="1:12">
      <c r="A502" s="39" t="s">
        <v>1595</v>
      </c>
      <c r="B502" s="128">
        <f t="shared" si="33"/>
        <v>6.45</v>
      </c>
      <c r="C502" s="41">
        <v>0.38</v>
      </c>
      <c r="D502" s="40">
        <v>0.67</v>
      </c>
      <c r="E502" s="39">
        <v>5115</v>
      </c>
      <c r="F502" s="110">
        <v>0.72099999999999997</v>
      </c>
      <c r="G502" s="118">
        <v>0.54</v>
      </c>
      <c r="H502" s="42">
        <f t="shared" si="32"/>
        <v>27.06</v>
      </c>
      <c r="L502">
        <v>5.29</v>
      </c>
    </row>
    <row r="503" spans="1:12">
      <c r="A503" s="39" t="s">
        <v>1596</v>
      </c>
      <c r="B503" s="128">
        <v>6.72</v>
      </c>
      <c r="C503" s="41">
        <v>0.38</v>
      </c>
      <c r="D503" s="40">
        <v>0.67</v>
      </c>
      <c r="E503" s="39">
        <v>5325</v>
      </c>
      <c r="F503" s="110">
        <v>0.72099999999999997</v>
      </c>
      <c r="G503" s="118">
        <v>0.54</v>
      </c>
      <c r="H503" s="42">
        <f t="shared" si="32"/>
        <v>28.17</v>
      </c>
      <c r="L503">
        <v>5.29</v>
      </c>
    </row>
    <row r="504" spans="1:12">
      <c r="A504" s="39" t="s">
        <v>1597</v>
      </c>
      <c r="B504" s="128">
        <f t="shared" si="33"/>
        <v>7.16</v>
      </c>
      <c r="C504" s="41">
        <v>0.38</v>
      </c>
      <c r="D504" s="40">
        <v>0.67</v>
      </c>
      <c r="E504" s="39">
        <v>5676</v>
      </c>
      <c r="F504" s="110">
        <v>0.72099999999999997</v>
      </c>
      <c r="G504" s="118">
        <v>0.54</v>
      </c>
      <c r="H504" s="42">
        <f t="shared" si="32"/>
        <v>30.03</v>
      </c>
      <c r="L504">
        <v>5.29</v>
      </c>
    </row>
    <row r="505" spans="1:12">
      <c r="A505" s="39" t="s">
        <v>1598</v>
      </c>
      <c r="B505" s="128">
        <f t="shared" si="33"/>
        <v>9.2899999999999991</v>
      </c>
      <c r="C505" s="41">
        <v>0.38</v>
      </c>
      <c r="D505" s="40">
        <v>0.67</v>
      </c>
      <c r="E505" s="39">
        <v>7368</v>
      </c>
      <c r="F505" s="110">
        <v>0.72099999999999997</v>
      </c>
      <c r="G505" s="118">
        <v>0.54</v>
      </c>
      <c r="H505" s="42">
        <f t="shared" si="32"/>
        <v>38.979999999999997</v>
      </c>
      <c r="L505">
        <v>5.29</v>
      </c>
    </row>
    <row r="506" spans="1:12">
      <c r="A506" s="39" t="s">
        <v>1769</v>
      </c>
      <c r="B506" s="128">
        <v>9.6</v>
      </c>
      <c r="C506" s="41">
        <v>0.38</v>
      </c>
      <c r="D506" s="40">
        <v>0.67</v>
      </c>
      <c r="E506" s="39">
        <v>7608</v>
      </c>
      <c r="F506" s="110">
        <v>0.72099999999999997</v>
      </c>
      <c r="G506" s="118">
        <v>0.54</v>
      </c>
      <c r="H506" s="42">
        <f t="shared" si="32"/>
        <v>40.25</v>
      </c>
      <c r="L506">
        <v>5.29</v>
      </c>
    </row>
    <row r="507" spans="1:12">
      <c r="A507" s="39" t="s">
        <v>1599</v>
      </c>
      <c r="B507" s="128">
        <f t="shared" si="33"/>
        <v>9.69</v>
      </c>
      <c r="C507" s="41">
        <v>0.38</v>
      </c>
      <c r="D507" s="40">
        <v>0.67</v>
      </c>
      <c r="E507" s="39">
        <v>7920</v>
      </c>
      <c r="F507" s="110">
        <v>0.68300000000000005</v>
      </c>
      <c r="G507" s="118">
        <v>0.54</v>
      </c>
      <c r="H507" s="42">
        <f t="shared" si="32"/>
        <v>41.9</v>
      </c>
      <c r="L507">
        <v>5.29</v>
      </c>
    </row>
    <row r="508" spans="1:12">
      <c r="A508" s="39" t="s">
        <v>1600</v>
      </c>
      <c r="B508" s="128">
        <f t="shared" si="33"/>
        <v>10.01</v>
      </c>
      <c r="C508" s="41">
        <v>0.38</v>
      </c>
      <c r="D508" s="40">
        <v>0.67</v>
      </c>
      <c r="E508" s="39">
        <v>8184</v>
      </c>
      <c r="F508" s="110">
        <v>0.68300000000000005</v>
      </c>
      <c r="G508" s="118">
        <v>0.54</v>
      </c>
      <c r="H508" s="42">
        <f t="shared" si="32"/>
        <v>43.29</v>
      </c>
      <c r="L508">
        <v>5.29</v>
      </c>
    </row>
    <row r="509" spans="1:12">
      <c r="A509" s="39" t="s">
        <v>1601</v>
      </c>
      <c r="B509" s="128">
        <f t="shared" si="33"/>
        <v>10.33</v>
      </c>
      <c r="C509" s="41">
        <v>0.38</v>
      </c>
      <c r="D509" s="40">
        <v>0.67</v>
      </c>
      <c r="E509" s="39">
        <v>8448</v>
      </c>
      <c r="F509" s="110">
        <v>0.68300000000000005</v>
      </c>
      <c r="G509" s="118">
        <v>0.54</v>
      </c>
      <c r="H509" s="42">
        <f t="shared" si="32"/>
        <v>44.69</v>
      </c>
      <c r="L509">
        <v>5.29</v>
      </c>
    </row>
    <row r="510" spans="1:12">
      <c r="A510" s="39" t="s">
        <v>1602</v>
      </c>
      <c r="B510" s="128">
        <f t="shared" si="33"/>
        <v>10.42</v>
      </c>
      <c r="C510" s="41">
        <v>0.38</v>
      </c>
      <c r="D510" s="40">
        <v>0.67</v>
      </c>
      <c r="E510" s="39">
        <v>8520</v>
      </c>
      <c r="F510" s="110">
        <v>0.68300000000000005</v>
      </c>
      <c r="G510" s="118">
        <v>0.54</v>
      </c>
      <c r="H510" s="42">
        <f t="shared" si="32"/>
        <v>45.07</v>
      </c>
      <c r="L510">
        <v>5.29</v>
      </c>
    </row>
    <row r="511" spans="1:12">
      <c r="A511" s="39" t="s">
        <v>1603</v>
      </c>
      <c r="B511" s="128">
        <f t="shared" si="33"/>
        <v>11.19</v>
      </c>
      <c r="C511" s="41">
        <v>0.38</v>
      </c>
      <c r="D511" s="40">
        <v>0.67</v>
      </c>
      <c r="E511" s="39">
        <v>9150</v>
      </c>
      <c r="F511" s="110">
        <v>0.68300000000000005</v>
      </c>
      <c r="G511" s="118">
        <v>0.54</v>
      </c>
      <c r="H511" s="42">
        <f t="shared" si="32"/>
        <v>48.4</v>
      </c>
      <c r="L511">
        <v>5.29</v>
      </c>
    </row>
    <row r="512" spans="1:12">
      <c r="A512" s="39" t="s">
        <v>1604</v>
      </c>
      <c r="B512" s="128">
        <f t="shared" si="33"/>
        <v>14.68</v>
      </c>
      <c r="C512" s="41">
        <v>0.38</v>
      </c>
      <c r="D512" s="40">
        <v>0.67</v>
      </c>
      <c r="E512" s="39">
        <v>12000</v>
      </c>
      <c r="F512" s="110">
        <v>0.68300000000000005</v>
      </c>
      <c r="G512" s="118">
        <v>0.54</v>
      </c>
      <c r="H512" s="42">
        <f t="shared" si="32"/>
        <v>63.48</v>
      </c>
      <c r="L512">
        <v>5.29</v>
      </c>
    </row>
    <row r="513" spans="1:12">
      <c r="A513" s="49" t="s">
        <v>1605</v>
      </c>
      <c r="B513" s="128">
        <f t="shared" si="33"/>
        <v>15.63</v>
      </c>
      <c r="C513" s="41">
        <v>0.38</v>
      </c>
      <c r="D513" s="40">
        <v>0.37</v>
      </c>
      <c r="E513" s="39">
        <v>12780</v>
      </c>
      <c r="F513" s="110">
        <v>0.68300000000000005</v>
      </c>
      <c r="G513" s="118">
        <v>0.54</v>
      </c>
      <c r="H513" s="42">
        <f t="shared" si="32"/>
        <v>67.61</v>
      </c>
      <c r="L513">
        <v>5.29</v>
      </c>
    </row>
    <row r="514" spans="1:12">
      <c r="A514" s="39" t="s">
        <v>1606</v>
      </c>
      <c r="B514" s="128">
        <f>ROUND(((E514/1000)*F514),2)</f>
        <v>12.69</v>
      </c>
      <c r="C514" s="41">
        <v>0.38</v>
      </c>
      <c r="D514" s="40">
        <v>0</v>
      </c>
      <c r="E514" s="39">
        <v>19500</v>
      </c>
      <c r="F514" s="110">
        <v>0.65059999999999996</v>
      </c>
      <c r="G514" s="118">
        <v>0</v>
      </c>
      <c r="H514" s="42">
        <f t="shared" si="32"/>
        <v>103.16</v>
      </c>
      <c r="L514">
        <v>5.29</v>
      </c>
    </row>
    <row r="515" spans="1:12">
      <c r="A515" s="39" t="s">
        <v>1607</v>
      </c>
      <c r="B515" s="128">
        <f t="shared" ref="B515:B517" si="34">ROUND(((E515/1000)*F515),2)</f>
        <v>13.01</v>
      </c>
      <c r="C515" s="41">
        <v>0.38</v>
      </c>
      <c r="D515" s="40">
        <v>0</v>
      </c>
      <c r="E515" s="39">
        <v>20000</v>
      </c>
      <c r="F515" s="110">
        <v>0.65059999999999996</v>
      </c>
      <c r="G515" s="118">
        <v>0</v>
      </c>
      <c r="H515" s="42">
        <f t="shared" si="32"/>
        <v>105.8</v>
      </c>
      <c r="L515">
        <v>5.29</v>
      </c>
    </row>
    <row r="516" spans="1:12">
      <c r="A516" s="39" t="s">
        <v>1608</v>
      </c>
      <c r="B516" s="128">
        <f t="shared" si="34"/>
        <v>19.52</v>
      </c>
      <c r="C516" s="41">
        <v>0.38</v>
      </c>
      <c r="D516" s="40">
        <v>0</v>
      </c>
      <c r="E516" s="39">
        <v>30000</v>
      </c>
      <c r="F516" s="110">
        <v>0.65059999999999996</v>
      </c>
      <c r="G516" s="118">
        <v>0</v>
      </c>
      <c r="H516" s="42">
        <f t="shared" si="32"/>
        <v>158.69999999999999</v>
      </c>
      <c r="L516">
        <v>5.29</v>
      </c>
    </row>
    <row r="517" spans="1:12">
      <c r="A517" s="39" t="s">
        <v>1609</v>
      </c>
      <c r="B517" s="128">
        <f t="shared" si="34"/>
        <v>32.53</v>
      </c>
      <c r="C517" s="41">
        <v>0.38</v>
      </c>
      <c r="D517" s="40">
        <v>0</v>
      </c>
      <c r="E517" s="39">
        <v>50000</v>
      </c>
      <c r="F517" s="110">
        <v>0.65059999999999996</v>
      </c>
      <c r="G517" s="118">
        <v>0</v>
      </c>
      <c r="H517" s="42">
        <f t="shared" si="32"/>
        <v>264.5</v>
      </c>
      <c r="L517">
        <v>5.29</v>
      </c>
    </row>
    <row r="518" spans="1:12">
      <c r="A518" t="s">
        <v>1610</v>
      </c>
      <c r="B518" s="128">
        <f t="shared" si="33"/>
        <v>0.34</v>
      </c>
      <c r="C518" s="41">
        <v>0.38</v>
      </c>
      <c r="D518" s="40">
        <v>0.67</v>
      </c>
      <c r="E518" s="39">
        <v>250</v>
      </c>
      <c r="F518" s="110">
        <v>0.80300000000000005</v>
      </c>
      <c r="G518" s="118">
        <v>0.54</v>
      </c>
      <c r="H518" s="42">
        <f t="shared" ref="H518:H589" si="35">ROUND((L518/1000)*E518,2)</f>
        <v>1.52</v>
      </c>
      <c r="L518">
        <v>6.08</v>
      </c>
    </row>
    <row r="519" spans="1:12">
      <c r="A519" s="39" t="s">
        <v>1611</v>
      </c>
      <c r="B519" s="128">
        <v>0.45</v>
      </c>
      <c r="C519" s="41">
        <v>0.38</v>
      </c>
      <c r="D519" s="40">
        <v>0.67</v>
      </c>
      <c r="E519" s="39">
        <v>330</v>
      </c>
      <c r="F519" s="110">
        <v>0.80300000000000005</v>
      </c>
      <c r="G519" s="118">
        <v>0.54</v>
      </c>
      <c r="H519" s="42">
        <f t="shared" si="35"/>
        <v>2.0099999999999998</v>
      </c>
      <c r="L519">
        <v>6.08</v>
      </c>
    </row>
    <row r="520" spans="1:12">
      <c r="A520" s="39" t="s">
        <v>1612</v>
      </c>
      <c r="B520" s="128">
        <v>0.45</v>
      </c>
      <c r="C520" s="41">
        <v>0.38</v>
      </c>
      <c r="D520" s="40">
        <v>0.67</v>
      </c>
      <c r="E520" s="39">
        <v>341</v>
      </c>
      <c r="F520" s="110">
        <v>0.80300000000000005</v>
      </c>
      <c r="G520" s="118">
        <v>0.54</v>
      </c>
      <c r="H520" s="42">
        <f t="shared" si="35"/>
        <v>2.0699999999999998</v>
      </c>
      <c r="L520">
        <v>6.08</v>
      </c>
    </row>
    <row r="521" spans="1:12">
      <c r="A521" s="39" t="s">
        <v>1613</v>
      </c>
      <c r="B521" s="128">
        <f t="shared" si="33"/>
        <v>0.48</v>
      </c>
      <c r="C521" s="41">
        <v>0.38</v>
      </c>
      <c r="D521" s="40">
        <v>0.67</v>
      </c>
      <c r="E521" s="39">
        <v>355</v>
      </c>
      <c r="F521" s="110">
        <v>0.80300000000000005</v>
      </c>
      <c r="G521" s="118">
        <v>0.54</v>
      </c>
      <c r="H521" s="42">
        <f t="shared" si="35"/>
        <v>2.16</v>
      </c>
      <c r="L521">
        <v>6.08</v>
      </c>
    </row>
    <row r="522" spans="1:12">
      <c r="A522" s="39" t="s">
        <v>1614</v>
      </c>
      <c r="B522" s="128">
        <f t="shared" si="33"/>
        <v>0.5</v>
      </c>
      <c r="C522" s="41">
        <v>0.38</v>
      </c>
      <c r="D522" s="40">
        <v>0.67</v>
      </c>
      <c r="E522" s="39">
        <v>375</v>
      </c>
      <c r="F522" s="110">
        <v>0.80300000000000005</v>
      </c>
      <c r="G522" s="118">
        <v>0.54</v>
      </c>
      <c r="H522" s="42">
        <f t="shared" si="35"/>
        <v>2.2799999999999998</v>
      </c>
      <c r="L522">
        <v>6.08</v>
      </c>
    </row>
    <row r="523" spans="1:12">
      <c r="A523" s="39" t="s">
        <v>1615</v>
      </c>
      <c r="B523" s="128">
        <f t="shared" si="33"/>
        <v>0.59</v>
      </c>
      <c r="C523" s="41">
        <v>0.38</v>
      </c>
      <c r="D523" s="40">
        <v>0.67</v>
      </c>
      <c r="E523" s="39">
        <v>440</v>
      </c>
      <c r="F523" s="110">
        <v>0.80300000000000005</v>
      </c>
      <c r="G523" s="118">
        <v>0.54</v>
      </c>
      <c r="H523" s="42">
        <f t="shared" si="35"/>
        <v>2.68</v>
      </c>
      <c r="L523">
        <v>6.08</v>
      </c>
    </row>
    <row r="524" spans="1:12">
      <c r="A524" s="39" t="s">
        <v>1616</v>
      </c>
      <c r="B524" s="128">
        <f t="shared" si="33"/>
        <v>0.64</v>
      </c>
      <c r="C524" s="41">
        <v>0.38</v>
      </c>
      <c r="D524" s="40">
        <v>0.67</v>
      </c>
      <c r="E524" s="39">
        <v>473</v>
      </c>
      <c r="F524" s="110">
        <v>0.80300000000000005</v>
      </c>
      <c r="G524" s="118">
        <v>0.54</v>
      </c>
      <c r="H524" s="42">
        <f t="shared" si="35"/>
        <v>2.88</v>
      </c>
      <c r="L524">
        <v>6.08</v>
      </c>
    </row>
    <row r="525" spans="1:12">
      <c r="A525" s="39" t="s">
        <v>1617</v>
      </c>
      <c r="B525" s="128">
        <v>0.67</v>
      </c>
      <c r="C525" s="41">
        <v>0.38</v>
      </c>
      <c r="D525" s="40">
        <v>0.67</v>
      </c>
      <c r="E525" s="39">
        <v>500</v>
      </c>
      <c r="F525" s="110">
        <v>0.80300000000000005</v>
      </c>
      <c r="G525" s="118">
        <v>0.54</v>
      </c>
      <c r="H525" s="42">
        <f t="shared" si="35"/>
        <v>3.04</v>
      </c>
      <c r="L525">
        <v>6.08</v>
      </c>
    </row>
    <row r="526" spans="1:12">
      <c r="A526" s="39" t="s">
        <v>1618</v>
      </c>
      <c r="B526" s="128">
        <f t="shared" si="33"/>
        <v>0.74</v>
      </c>
      <c r="C526" s="41">
        <v>0.38</v>
      </c>
      <c r="D526" s="40">
        <v>0.67</v>
      </c>
      <c r="E526" s="39">
        <v>550</v>
      </c>
      <c r="F526" s="110">
        <v>0.80300000000000005</v>
      </c>
      <c r="G526" s="118">
        <v>0.54</v>
      </c>
      <c r="H526" s="42">
        <f t="shared" si="35"/>
        <v>3.34</v>
      </c>
      <c r="L526">
        <v>6.08</v>
      </c>
    </row>
    <row r="527" spans="1:12">
      <c r="A527" s="39" t="s">
        <v>1619</v>
      </c>
      <c r="B527" s="128">
        <v>0.77</v>
      </c>
      <c r="C527" s="41">
        <v>0.38</v>
      </c>
      <c r="D527" s="40">
        <v>0.67</v>
      </c>
      <c r="E527" s="39">
        <v>568</v>
      </c>
      <c r="F527" s="110">
        <v>0.80300000000000005</v>
      </c>
      <c r="G527" s="118">
        <v>0.54</v>
      </c>
      <c r="H527" s="42">
        <f t="shared" si="35"/>
        <v>4.0199999999999996</v>
      </c>
      <c r="L527">
        <v>7.08</v>
      </c>
    </row>
    <row r="528" spans="1:12">
      <c r="A528" s="39" t="s">
        <v>1620</v>
      </c>
      <c r="B528" s="128">
        <v>0.8</v>
      </c>
      <c r="C528" s="41">
        <v>0.38</v>
      </c>
      <c r="D528" s="40">
        <v>0.67</v>
      </c>
      <c r="E528" s="39">
        <v>600</v>
      </c>
      <c r="F528" s="110">
        <v>0.80300000000000005</v>
      </c>
      <c r="G528" s="118">
        <v>0.54</v>
      </c>
      <c r="H528" s="42">
        <f t="shared" si="35"/>
        <v>3.65</v>
      </c>
      <c r="L528">
        <v>6.08</v>
      </c>
    </row>
    <row r="529" spans="1:12">
      <c r="A529" s="39" t="s">
        <v>1621</v>
      </c>
      <c r="B529" s="128">
        <f t="shared" si="33"/>
        <v>0.87</v>
      </c>
      <c r="C529" s="41">
        <v>0.38</v>
      </c>
      <c r="D529" s="40">
        <v>0.67</v>
      </c>
      <c r="E529" s="39">
        <v>650</v>
      </c>
      <c r="F529" s="110">
        <v>0.80300000000000005</v>
      </c>
      <c r="G529" s="118">
        <v>0.54</v>
      </c>
      <c r="H529" s="42">
        <f t="shared" si="35"/>
        <v>3.95</v>
      </c>
      <c r="L529">
        <v>6.08</v>
      </c>
    </row>
    <row r="530" spans="1:12">
      <c r="A530" s="39" t="s">
        <v>1622</v>
      </c>
      <c r="B530" s="128">
        <f t="shared" si="33"/>
        <v>0.89</v>
      </c>
      <c r="C530" s="41">
        <v>0.38</v>
      </c>
      <c r="D530" s="40">
        <v>0.67</v>
      </c>
      <c r="E530" s="39">
        <v>660</v>
      </c>
      <c r="F530" s="110">
        <v>0.80300000000000005</v>
      </c>
      <c r="G530" s="118">
        <v>0.54</v>
      </c>
      <c r="H530" s="42">
        <f t="shared" si="35"/>
        <v>4.01</v>
      </c>
      <c r="L530">
        <v>6.08</v>
      </c>
    </row>
    <row r="531" spans="1:12">
      <c r="A531" s="39" t="s">
        <v>1623</v>
      </c>
      <c r="B531" s="128">
        <f t="shared" si="33"/>
        <v>0.95</v>
      </c>
      <c r="C531" s="41">
        <v>0.38</v>
      </c>
      <c r="D531" s="40">
        <v>0.67</v>
      </c>
      <c r="E531" s="39">
        <v>710</v>
      </c>
      <c r="F531" s="110">
        <v>0.79800000000000004</v>
      </c>
      <c r="G531" s="118">
        <v>0.54</v>
      </c>
      <c r="H531" s="42">
        <f t="shared" si="35"/>
        <v>4.28</v>
      </c>
      <c r="L531">
        <v>6.03</v>
      </c>
    </row>
    <row r="532" spans="1:12">
      <c r="A532" s="39" t="s">
        <v>1624</v>
      </c>
      <c r="B532" s="128">
        <f t="shared" si="33"/>
        <v>1</v>
      </c>
      <c r="C532" s="41">
        <v>0.38</v>
      </c>
      <c r="D532" s="40">
        <v>0.67</v>
      </c>
      <c r="E532" s="39">
        <v>750</v>
      </c>
      <c r="F532" s="110">
        <v>0.79800000000000004</v>
      </c>
      <c r="G532" s="118">
        <v>0.54</v>
      </c>
      <c r="H532" s="42">
        <f t="shared" si="35"/>
        <v>4.5199999999999996</v>
      </c>
      <c r="L532">
        <v>6.03</v>
      </c>
    </row>
    <row r="533" spans="1:12">
      <c r="A533" s="39" t="s">
        <v>1625</v>
      </c>
      <c r="B533" s="128">
        <f t="shared" si="33"/>
        <v>1.02</v>
      </c>
      <c r="C533" s="41">
        <v>0.38</v>
      </c>
      <c r="D533" s="40">
        <v>0.67</v>
      </c>
      <c r="E533" s="39">
        <v>765</v>
      </c>
      <c r="F533" s="110">
        <v>0.79800000000000004</v>
      </c>
      <c r="G533" s="118">
        <v>0.54</v>
      </c>
      <c r="H533" s="42">
        <f t="shared" si="35"/>
        <v>4.6100000000000003</v>
      </c>
      <c r="L533">
        <v>6.03</v>
      </c>
    </row>
    <row r="534" spans="1:12">
      <c r="A534" s="39" t="s">
        <v>1626</v>
      </c>
      <c r="B534" s="128">
        <f t="shared" si="33"/>
        <v>1.18</v>
      </c>
      <c r="C534" s="41">
        <v>0.38</v>
      </c>
      <c r="D534" s="40">
        <v>0.67</v>
      </c>
      <c r="E534" s="39">
        <v>880</v>
      </c>
      <c r="F534" s="110">
        <v>0.79800000000000004</v>
      </c>
      <c r="G534" s="118">
        <v>0.54</v>
      </c>
      <c r="H534" s="42">
        <f t="shared" si="35"/>
        <v>5.31</v>
      </c>
      <c r="L534">
        <v>6.03</v>
      </c>
    </row>
    <row r="535" spans="1:12">
      <c r="A535" s="39" t="s">
        <v>1627</v>
      </c>
      <c r="B535" s="128">
        <f t="shared" si="33"/>
        <v>1.26</v>
      </c>
      <c r="C535" s="41">
        <v>0.38</v>
      </c>
      <c r="D535" s="40">
        <v>0.67</v>
      </c>
      <c r="E535" s="39">
        <v>944</v>
      </c>
      <c r="F535" s="110">
        <v>0.79800000000000004</v>
      </c>
      <c r="G535" s="118">
        <v>0.54</v>
      </c>
      <c r="H535" s="42">
        <f t="shared" si="35"/>
        <v>5.69</v>
      </c>
      <c r="L535">
        <v>6.03</v>
      </c>
    </row>
    <row r="536" spans="1:12">
      <c r="A536" s="39" t="s">
        <v>1628</v>
      </c>
      <c r="B536" s="128">
        <v>1.26</v>
      </c>
      <c r="C536" s="41">
        <v>0.38</v>
      </c>
      <c r="D536" s="40">
        <v>0.67</v>
      </c>
      <c r="E536" s="39">
        <v>946</v>
      </c>
      <c r="F536" s="110">
        <v>0.79800000000000004</v>
      </c>
      <c r="G536" s="118">
        <v>0.54</v>
      </c>
      <c r="H536" s="42">
        <f t="shared" si="35"/>
        <v>5.7</v>
      </c>
      <c r="L536">
        <v>6.03</v>
      </c>
    </row>
    <row r="537" spans="1:12">
      <c r="A537" s="39" t="s">
        <v>1629</v>
      </c>
      <c r="B537" s="128">
        <f t="shared" si="33"/>
        <v>1.32</v>
      </c>
      <c r="C537" s="41">
        <v>0.38</v>
      </c>
      <c r="D537" s="40">
        <v>0.67</v>
      </c>
      <c r="E537" s="39">
        <v>990</v>
      </c>
      <c r="F537" s="110">
        <v>0.79800000000000004</v>
      </c>
      <c r="G537" s="118">
        <v>0.54</v>
      </c>
      <c r="H537" s="42">
        <f t="shared" si="35"/>
        <v>5.97</v>
      </c>
      <c r="L537">
        <v>6.03</v>
      </c>
    </row>
    <row r="538" spans="1:12">
      <c r="A538" s="39" t="s">
        <v>1630</v>
      </c>
      <c r="B538" s="128">
        <f t="shared" si="33"/>
        <v>1.34</v>
      </c>
      <c r="C538" s="41">
        <v>0.38</v>
      </c>
      <c r="D538" s="40">
        <v>0.67</v>
      </c>
      <c r="E538" s="39">
        <v>1000</v>
      </c>
      <c r="F538" s="110">
        <v>0.79800000000000004</v>
      </c>
      <c r="G538" s="118">
        <v>0.54</v>
      </c>
      <c r="H538" s="42">
        <f t="shared" si="35"/>
        <v>6.03</v>
      </c>
      <c r="L538">
        <v>6.03</v>
      </c>
    </row>
    <row r="539" spans="1:12">
      <c r="A539" s="39" t="s">
        <v>1631</v>
      </c>
      <c r="B539" s="128">
        <f t="shared" si="33"/>
        <v>1.47</v>
      </c>
      <c r="C539" s="41">
        <v>0.38</v>
      </c>
      <c r="D539" s="40">
        <v>0.67</v>
      </c>
      <c r="E539" s="39">
        <v>1100</v>
      </c>
      <c r="F539" s="110">
        <v>0.79800000000000004</v>
      </c>
      <c r="G539" s="118">
        <v>0.54</v>
      </c>
      <c r="H539" s="42">
        <f t="shared" si="35"/>
        <v>6.63</v>
      </c>
      <c r="L539">
        <v>6.03</v>
      </c>
    </row>
    <row r="540" spans="1:12">
      <c r="A540" s="39" t="s">
        <v>1632</v>
      </c>
      <c r="B540" s="128">
        <f t="shared" si="33"/>
        <v>1.49</v>
      </c>
      <c r="C540" s="41">
        <v>0.38</v>
      </c>
      <c r="D540" s="40">
        <v>0.67</v>
      </c>
      <c r="E540" s="39">
        <v>1110</v>
      </c>
      <c r="F540" s="110">
        <v>0.79800000000000004</v>
      </c>
      <c r="G540" s="118">
        <v>0.54</v>
      </c>
      <c r="H540" s="42">
        <f t="shared" si="35"/>
        <v>6.69</v>
      </c>
      <c r="L540">
        <v>6.03</v>
      </c>
    </row>
    <row r="541" spans="1:12">
      <c r="A541" s="39" t="s">
        <v>1633</v>
      </c>
      <c r="B541" s="128">
        <f t="shared" si="33"/>
        <v>1.58</v>
      </c>
      <c r="C541" s="41">
        <v>0.38</v>
      </c>
      <c r="D541" s="40">
        <v>0.67</v>
      </c>
      <c r="E541" s="39">
        <v>1180</v>
      </c>
      <c r="F541" s="110">
        <v>0.79800000000000004</v>
      </c>
      <c r="G541" s="118">
        <v>0.54</v>
      </c>
      <c r="H541" s="42">
        <f t="shared" si="35"/>
        <v>7.12</v>
      </c>
      <c r="L541">
        <v>6.03</v>
      </c>
    </row>
    <row r="542" spans="1:12">
      <c r="A542" s="39" t="s">
        <v>1634</v>
      </c>
      <c r="B542" s="128">
        <f t="shared" si="33"/>
        <v>1.74</v>
      </c>
      <c r="C542" s="41">
        <v>0.38</v>
      </c>
      <c r="D542" s="40">
        <v>0.67</v>
      </c>
      <c r="E542" s="39">
        <v>1300</v>
      </c>
      <c r="F542" s="110">
        <v>0.79800000000000004</v>
      </c>
      <c r="G542" s="118">
        <v>0.54</v>
      </c>
      <c r="H542" s="42">
        <f t="shared" si="35"/>
        <v>7.84</v>
      </c>
      <c r="L542">
        <v>6.03</v>
      </c>
    </row>
    <row r="543" spans="1:12">
      <c r="A543" s="39" t="s">
        <v>1635</v>
      </c>
      <c r="B543" s="128">
        <v>1.76</v>
      </c>
      <c r="C543" s="41">
        <v>0.38</v>
      </c>
      <c r="D543" s="40">
        <v>0.67</v>
      </c>
      <c r="E543" s="39">
        <v>1320</v>
      </c>
      <c r="F543" s="110">
        <v>0.79800000000000004</v>
      </c>
      <c r="G543" s="118">
        <v>0.54</v>
      </c>
      <c r="H543" s="42">
        <f t="shared" si="35"/>
        <v>7.96</v>
      </c>
      <c r="L543">
        <v>6.03</v>
      </c>
    </row>
    <row r="544" spans="1:12">
      <c r="A544" s="39" t="s">
        <v>1636</v>
      </c>
      <c r="B544" s="128">
        <f t="shared" si="33"/>
        <v>1.83</v>
      </c>
      <c r="C544" s="41">
        <v>0.38</v>
      </c>
      <c r="D544" s="40">
        <v>0.67</v>
      </c>
      <c r="E544" s="39">
        <v>1364</v>
      </c>
      <c r="F544" s="110">
        <v>0.79800000000000004</v>
      </c>
      <c r="G544" s="118">
        <v>0.54</v>
      </c>
      <c r="H544" s="42">
        <f t="shared" si="35"/>
        <v>8.2200000000000006</v>
      </c>
      <c r="L544">
        <v>6.03</v>
      </c>
    </row>
    <row r="545" spans="1:12">
      <c r="A545" s="39" t="s">
        <v>1637</v>
      </c>
      <c r="B545" s="128">
        <f t="shared" si="33"/>
        <v>1.9</v>
      </c>
      <c r="C545" s="41">
        <v>0.38</v>
      </c>
      <c r="D545" s="40">
        <v>0.67</v>
      </c>
      <c r="E545" s="39">
        <v>1419</v>
      </c>
      <c r="F545" s="110">
        <v>0.79800000000000004</v>
      </c>
      <c r="G545" s="118">
        <v>0.54</v>
      </c>
      <c r="H545" s="42">
        <f t="shared" si="35"/>
        <v>8.56</v>
      </c>
      <c r="L545">
        <v>6.03</v>
      </c>
    </row>
    <row r="546" spans="1:12">
      <c r="A546" s="39" t="s">
        <v>1638</v>
      </c>
      <c r="B546" s="128">
        <f t="shared" si="33"/>
        <v>1.9</v>
      </c>
      <c r="C546" s="41">
        <v>0.38</v>
      </c>
      <c r="D546" s="40">
        <v>0.67</v>
      </c>
      <c r="E546" s="39">
        <v>1420</v>
      </c>
      <c r="F546" s="110">
        <v>0.79800000000000004</v>
      </c>
      <c r="G546" s="118">
        <v>0.54</v>
      </c>
      <c r="H546" s="42">
        <f t="shared" si="35"/>
        <v>8.56</v>
      </c>
      <c r="L546">
        <v>6.03</v>
      </c>
    </row>
    <row r="547" spans="1:12">
      <c r="A547" s="39" t="s">
        <v>1639</v>
      </c>
      <c r="B547" s="128">
        <f t="shared" si="33"/>
        <v>2.0099999999999998</v>
      </c>
      <c r="C547" s="41">
        <v>0.38</v>
      </c>
      <c r="D547" s="40">
        <v>0.67</v>
      </c>
      <c r="E547" s="39">
        <v>1500</v>
      </c>
      <c r="F547" s="110">
        <v>0.79800000000000004</v>
      </c>
      <c r="G547" s="118">
        <v>0.54</v>
      </c>
      <c r="H547" s="42">
        <f t="shared" si="35"/>
        <v>9.0500000000000007</v>
      </c>
      <c r="L547">
        <v>6.03</v>
      </c>
    </row>
    <row r="548" spans="1:12">
      <c r="A548" s="39" t="s">
        <v>1640</v>
      </c>
      <c r="B548" s="128">
        <f t="shared" si="33"/>
        <v>2.35</v>
      </c>
      <c r="C548" s="41">
        <v>0.38</v>
      </c>
      <c r="D548" s="40">
        <v>0.67</v>
      </c>
      <c r="E548" s="39">
        <v>1760</v>
      </c>
      <c r="F548" s="110">
        <v>0.79800000000000004</v>
      </c>
      <c r="G548" s="118">
        <v>0.54</v>
      </c>
      <c r="H548" s="42">
        <f t="shared" si="35"/>
        <v>10.61</v>
      </c>
      <c r="L548">
        <v>6.03</v>
      </c>
    </row>
    <row r="549" spans="1:12">
      <c r="A549" s="39" t="s">
        <v>1641</v>
      </c>
      <c r="B549" s="128">
        <f t="shared" si="33"/>
        <v>2.5299999999999998</v>
      </c>
      <c r="C549" s="41">
        <v>0.38</v>
      </c>
      <c r="D549" s="40">
        <v>0.67</v>
      </c>
      <c r="E549" s="39">
        <v>1892</v>
      </c>
      <c r="F549" s="110">
        <v>0.79800000000000004</v>
      </c>
      <c r="G549" s="118">
        <v>0.54</v>
      </c>
      <c r="H549" s="42">
        <f t="shared" si="35"/>
        <v>11.41</v>
      </c>
      <c r="L549">
        <v>6.03</v>
      </c>
    </row>
    <row r="550" spans="1:12">
      <c r="A550" s="39" t="s">
        <v>1642</v>
      </c>
      <c r="B550" s="128">
        <f t="shared" si="33"/>
        <v>2.61</v>
      </c>
      <c r="C550" s="41">
        <v>0.38</v>
      </c>
      <c r="D550" s="40">
        <v>0.67</v>
      </c>
      <c r="E550" s="39">
        <v>1950</v>
      </c>
      <c r="F550" s="110">
        <v>0.79800000000000004</v>
      </c>
      <c r="G550" s="118">
        <v>0.54</v>
      </c>
      <c r="H550" s="42">
        <f t="shared" si="35"/>
        <v>11.76</v>
      </c>
      <c r="L550">
        <v>6.03</v>
      </c>
    </row>
    <row r="551" spans="1:12">
      <c r="A551" s="39" t="s">
        <v>1643</v>
      </c>
      <c r="B551" s="128">
        <f t="shared" si="33"/>
        <v>2.65</v>
      </c>
      <c r="C551" s="41">
        <v>0.38</v>
      </c>
      <c r="D551" s="40">
        <v>0.67</v>
      </c>
      <c r="E551" s="39">
        <v>1980</v>
      </c>
      <c r="F551" s="110">
        <v>0.79800000000000004</v>
      </c>
      <c r="G551" s="118">
        <v>0.54</v>
      </c>
      <c r="H551" s="42">
        <f t="shared" si="35"/>
        <v>11.94</v>
      </c>
      <c r="L551">
        <v>6.03</v>
      </c>
    </row>
    <row r="552" spans="1:12">
      <c r="A552" s="39" t="s">
        <v>1644</v>
      </c>
      <c r="B552" s="128">
        <f t="shared" si="33"/>
        <v>2.68</v>
      </c>
      <c r="C552" s="41">
        <v>0.38</v>
      </c>
      <c r="D552" s="40">
        <v>0.67</v>
      </c>
      <c r="E552" s="39">
        <v>2000</v>
      </c>
      <c r="F552" s="110">
        <v>0.79800000000000004</v>
      </c>
      <c r="G552" s="118">
        <v>0.54</v>
      </c>
      <c r="H552" s="42">
        <f t="shared" si="35"/>
        <v>12.06</v>
      </c>
      <c r="L552">
        <v>6.03</v>
      </c>
    </row>
    <row r="553" spans="1:12">
      <c r="A553" s="39" t="s">
        <v>1645</v>
      </c>
      <c r="B553" s="128">
        <f t="shared" si="33"/>
        <v>2.74</v>
      </c>
      <c r="C553" s="41">
        <v>0.38</v>
      </c>
      <c r="D553" s="40">
        <v>0.67</v>
      </c>
      <c r="E553" s="39">
        <v>2046</v>
      </c>
      <c r="F553" s="110">
        <v>0.79800000000000004</v>
      </c>
      <c r="G553" s="118">
        <v>0.54</v>
      </c>
      <c r="H553" s="42">
        <f t="shared" si="35"/>
        <v>12.34</v>
      </c>
      <c r="L553">
        <v>6.03</v>
      </c>
    </row>
    <row r="554" spans="1:12">
      <c r="A554" s="39" t="s">
        <v>1646</v>
      </c>
      <c r="B554" s="128">
        <f t="shared" ref="B554:B585" si="36">ROUND(((E554/1000)*(G554)+(E554/1000)*F554),2)</f>
        <v>2.78</v>
      </c>
      <c r="C554" s="41">
        <v>0.38</v>
      </c>
      <c r="D554" s="40">
        <v>0.67</v>
      </c>
      <c r="E554" s="39">
        <v>2076</v>
      </c>
      <c r="F554" s="110">
        <v>0.79800000000000004</v>
      </c>
      <c r="G554" s="118">
        <v>0.54</v>
      </c>
      <c r="H554" s="42">
        <f t="shared" si="35"/>
        <v>12.52</v>
      </c>
      <c r="L554">
        <v>6.03</v>
      </c>
    </row>
    <row r="555" spans="1:12">
      <c r="A555" s="39" t="s">
        <v>1647</v>
      </c>
      <c r="B555" s="128">
        <f t="shared" si="36"/>
        <v>2.81</v>
      </c>
      <c r="C555" s="41">
        <v>0.38</v>
      </c>
      <c r="D555" s="40">
        <v>0.67</v>
      </c>
      <c r="E555" s="39">
        <v>2100</v>
      </c>
      <c r="F555" s="110">
        <v>0.79800000000000004</v>
      </c>
      <c r="G555" s="118">
        <v>0.54</v>
      </c>
      <c r="H555" s="42">
        <f t="shared" si="35"/>
        <v>12.66</v>
      </c>
      <c r="L555">
        <v>6.03</v>
      </c>
    </row>
    <row r="556" spans="1:12">
      <c r="A556" s="39" t="s">
        <v>1648</v>
      </c>
      <c r="B556" s="128">
        <f t="shared" si="36"/>
        <v>2.85</v>
      </c>
      <c r="C556" s="41">
        <v>0.38</v>
      </c>
      <c r="D556" s="40">
        <v>0.67</v>
      </c>
      <c r="E556" s="39">
        <v>2130</v>
      </c>
      <c r="F556" s="110">
        <v>0.79800000000000004</v>
      </c>
      <c r="G556" s="118">
        <v>0.54</v>
      </c>
      <c r="H556" s="42">
        <f t="shared" si="35"/>
        <v>12.84</v>
      </c>
      <c r="L556">
        <v>6.03</v>
      </c>
    </row>
    <row r="557" spans="1:12">
      <c r="A557" s="39" t="s">
        <v>1649</v>
      </c>
      <c r="B557" s="128">
        <f t="shared" si="36"/>
        <v>3.11</v>
      </c>
      <c r="C557" s="41">
        <v>0.38</v>
      </c>
      <c r="D557" s="40">
        <v>0.67</v>
      </c>
      <c r="E557" s="39">
        <v>2400</v>
      </c>
      <c r="F557" s="110">
        <v>0.754</v>
      </c>
      <c r="G557" s="118">
        <v>0.54</v>
      </c>
      <c r="H557" s="42">
        <f t="shared" si="35"/>
        <v>13.46</v>
      </c>
      <c r="L557">
        <v>5.61</v>
      </c>
    </row>
    <row r="558" spans="1:12">
      <c r="A558" s="39" t="s">
        <v>1650</v>
      </c>
      <c r="B558" s="128">
        <f t="shared" si="36"/>
        <v>3.24</v>
      </c>
      <c r="C558" s="41">
        <v>0.38</v>
      </c>
      <c r="D558" s="40">
        <v>0.67</v>
      </c>
      <c r="E558" s="39">
        <v>2500</v>
      </c>
      <c r="F558" s="110">
        <v>0.754</v>
      </c>
      <c r="G558" s="118">
        <v>0.54</v>
      </c>
      <c r="H558" s="42">
        <f t="shared" si="35"/>
        <v>14.03</v>
      </c>
      <c r="L558">
        <v>5.61</v>
      </c>
    </row>
    <row r="559" spans="1:12">
      <c r="A559" s="39" t="s">
        <v>1651</v>
      </c>
      <c r="B559" s="128">
        <f t="shared" si="36"/>
        <v>3.42</v>
      </c>
      <c r="C559" s="41">
        <v>0.38</v>
      </c>
      <c r="D559" s="40">
        <v>0.67</v>
      </c>
      <c r="E559" s="39">
        <v>2640</v>
      </c>
      <c r="F559" s="110">
        <v>0.754</v>
      </c>
      <c r="G559" s="118">
        <v>0.54</v>
      </c>
      <c r="H559" s="42">
        <f t="shared" si="35"/>
        <v>14.81</v>
      </c>
      <c r="L559">
        <v>5.61</v>
      </c>
    </row>
    <row r="560" spans="1:12">
      <c r="A560" s="39" t="s">
        <v>1652</v>
      </c>
      <c r="B560" s="128">
        <f t="shared" si="36"/>
        <v>3.53</v>
      </c>
      <c r="C560" s="41">
        <v>0.38</v>
      </c>
      <c r="D560" s="40">
        <v>0.67</v>
      </c>
      <c r="E560" s="39">
        <v>2728</v>
      </c>
      <c r="F560" s="110">
        <v>0.754</v>
      </c>
      <c r="G560" s="118">
        <v>0.54</v>
      </c>
      <c r="H560" s="42">
        <f t="shared" si="35"/>
        <v>15.3</v>
      </c>
      <c r="L560">
        <v>5.61</v>
      </c>
    </row>
    <row r="561" spans="1:12">
      <c r="A561" s="39" t="s">
        <v>1653</v>
      </c>
      <c r="B561" s="128">
        <f t="shared" si="36"/>
        <v>3.67</v>
      </c>
      <c r="C561" s="41">
        <v>0.38</v>
      </c>
      <c r="D561" s="40">
        <v>0.67</v>
      </c>
      <c r="E561" s="39">
        <v>2838</v>
      </c>
      <c r="F561" s="110">
        <v>0.754</v>
      </c>
      <c r="G561" s="118">
        <v>0.54</v>
      </c>
      <c r="H561" s="42">
        <f t="shared" si="35"/>
        <v>15.92</v>
      </c>
      <c r="L561">
        <v>5.61</v>
      </c>
    </row>
    <row r="562" spans="1:12">
      <c r="A562" s="39" t="s">
        <v>1654</v>
      </c>
      <c r="B562" s="128">
        <f t="shared" si="36"/>
        <v>3.67</v>
      </c>
      <c r="C562" s="41">
        <v>0.38</v>
      </c>
      <c r="D562" s="40">
        <v>0.67</v>
      </c>
      <c r="E562" s="39">
        <v>2840</v>
      </c>
      <c r="F562" s="110">
        <v>0.754</v>
      </c>
      <c r="G562" s="118">
        <v>0.54</v>
      </c>
      <c r="H562" s="42">
        <f t="shared" si="35"/>
        <v>15.93</v>
      </c>
      <c r="L562">
        <v>5.61</v>
      </c>
    </row>
    <row r="563" spans="1:12">
      <c r="A563" s="39" t="s">
        <v>1655</v>
      </c>
      <c r="B563" s="128">
        <f t="shared" si="36"/>
        <v>3.88</v>
      </c>
      <c r="C563" s="41">
        <v>0.38</v>
      </c>
      <c r="D563" s="40">
        <v>0.67</v>
      </c>
      <c r="E563" s="39">
        <v>3000</v>
      </c>
      <c r="F563" s="110">
        <v>0.754</v>
      </c>
      <c r="G563" s="118">
        <v>0.54</v>
      </c>
      <c r="H563" s="42">
        <f t="shared" si="35"/>
        <v>16.829999999999998</v>
      </c>
      <c r="L563">
        <v>5.61</v>
      </c>
    </row>
    <row r="564" spans="1:12">
      <c r="A564" s="39" t="s">
        <v>1656</v>
      </c>
      <c r="B564" s="128">
        <f t="shared" si="36"/>
        <v>4.2699999999999996</v>
      </c>
      <c r="C564" s="41">
        <v>0.38</v>
      </c>
      <c r="D564" s="40">
        <v>0.67</v>
      </c>
      <c r="E564" s="39">
        <v>3300</v>
      </c>
      <c r="F564" s="110">
        <v>0.754</v>
      </c>
      <c r="G564" s="118">
        <v>0.54</v>
      </c>
      <c r="H564" s="42">
        <f t="shared" si="35"/>
        <v>18.510000000000002</v>
      </c>
      <c r="L564">
        <v>5.61</v>
      </c>
    </row>
    <row r="565" spans="1:12">
      <c r="A565" s="39" t="s">
        <v>1657</v>
      </c>
      <c r="B565" s="128">
        <f t="shared" si="36"/>
        <v>4.55</v>
      </c>
      <c r="C565" s="41">
        <v>0.38</v>
      </c>
      <c r="D565" s="40">
        <v>0.67</v>
      </c>
      <c r="E565" s="39">
        <v>3520</v>
      </c>
      <c r="F565" s="110">
        <v>0.754</v>
      </c>
      <c r="G565" s="118">
        <v>0.54</v>
      </c>
      <c r="H565" s="42">
        <f t="shared" si="35"/>
        <v>19.75</v>
      </c>
      <c r="L565">
        <v>5.61</v>
      </c>
    </row>
    <row r="566" spans="1:12">
      <c r="A566" s="39" t="s">
        <v>1658</v>
      </c>
      <c r="B566" s="128">
        <f t="shared" si="36"/>
        <v>4.59</v>
      </c>
      <c r="C566" s="41">
        <v>0.38</v>
      </c>
      <c r="D566" s="40">
        <v>0.67</v>
      </c>
      <c r="E566" s="39">
        <v>3550</v>
      </c>
      <c r="F566" s="110">
        <v>0.754</v>
      </c>
      <c r="G566" s="118">
        <v>0.54</v>
      </c>
      <c r="H566" s="42">
        <f t="shared" si="35"/>
        <v>19.920000000000002</v>
      </c>
      <c r="L566">
        <v>5.61</v>
      </c>
    </row>
    <row r="567" spans="1:12">
      <c r="A567" s="39" t="s">
        <v>1659</v>
      </c>
      <c r="B567" s="128">
        <f t="shared" si="36"/>
        <v>4.87</v>
      </c>
      <c r="C567" s="41">
        <v>0.38</v>
      </c>
      <c r="D567" s="40">
        <v>0.67</v>
      </c>
      <c r="E567" s="39">
        <v>3760</v>
      </c>
      <c r="F567" s="110">
        <v>0.754</v>
      </c>
      <c r="G567" s="118">
        <v>0.54</v>
      </c>
      <c r="H567" s="42">
        <f t="shared" si="35"/>
        <v>21.09</v>
      </c>
      <c r="L567">
        <v>5.61</v>
      </c>
    </row>
    <row r="568" spans="1:12">
      <c r="A568" s="39" t="s">
        <v>1660</v>
      </c>
      <c r="B568" s="128">
        <v>4.8899999999999997</v>
      </c>
      <c r="C568" s="41">
        <v>0.38</v>
      </c>
      <c r="D568" s="40">
        <v>0.67</v>
      </c>
      <c r="E568" s="39">
        <v>3784</v>
      </c>
      <c r="F568" s="110">
        <v>0.754</v>
      </c>
      <c r="G568" s="118">
        <v>0.54</v>
      </c>
      <c r="H568" s="42">
        <f t="shared" si="35"/>
        <v>21.23</v>
      </c>
      <c r="L568">
        <v>5.61</v>
      </c>
    </row>
    <row r="569" spans="1:12">
      <c r="A569" s="39" t="s">
        <v>1661</v>
      </c>
      <c r="B569" s="128">
        <v>5</v>
      </c>
      <c r="C569" s="41">
        <v>0.38</v>
      </c>
      <c r="D569" s="40">
        <v>0.67</v>
      </c>
      <c r="E569" s="39">
        <v>3960</v>
      </c>
      <c r="F569" s="110">
        <v>0.72099999999999997</v>
      </c>
      <c r="G569" s="118">
        <v>0.54</v>
      </c>
      <c r="H569" s="42">
        <f t="shared" si="35"/>
        <v>20.95</v>
      </c>
      <c r="L569">
        <v>5.29</v>
      </c>
    </row>
    <row r="570" spans="1:12">
      <c r="A570" s="39" t="s">
        <v>1662</v>
      </c>
      <c r="B570" s="128">
        <f t="shared" si="36"/>
        <v>5.04</v>
      </c>
      <c r="C570" s="41">
        <v>0.38</v>
      </c>
      <c r="D570" s="40">
        <v>0.67</v>
      </c>
      <c r="E570" s="39">
        <v>4000</v>
      </c>
      <c r="F570" s="110">
        <v>0.72099999999999997</v>
      </c>
      <c r="G570" s="118">
        <v>0.54</v>
      </c>
      <c r="H570" s="42">
        <f t="shared" si="35"/>
        <v>21.16</v>
      </c>
      <c r="L570">
        <v>5.29</v>
      </c>
    </row>
    <row r="571" spans="1:12">
      <c r="A571" s="39" t="s">
        <v>1663</v>
      </c>
      <c r="B571" s="128">
        <f t="shared" si="36"/>
        <v>5.16</v>
      </c>
      <c r="C571" s="41">
        <v>0.38</v>
      </c>
      <c r="D571" s="40">
        <v>0.67</v>
      </c>
      <c r="E571" s="39">
        <v>4092</v>
      </c>
      <c r="F571" s="110">
        <v>0.72099999999999997</v>
      </c>
      <c r="G571" s="118">
        <v>0.54</v>
      </c>
      <c r="H571" s="42">
        <f t="shared" si="35"/>
        <v>21.65</v>
      </c>
      <c r="L571">
        <v>5.29</v>
      </c>
    </row>
    <row r="572" spans="1:12">
      <c r="A572" s="39" t="s">
        <v>1664</v>
      </c>
      <c r="B572" s="128">
        <f t="shared" si="36"/>
        <v>5.37</v>
      </c>
      <c r="C572" s="41">
        <v>0.38</v>
      </c>
      <c r="D572" s="40">
        <v>0.67</v>
      </c>
      <c r="E572" s="39">
        <v>4260</v>
      </c>
      <c r="F572" s="110">
        <v>0.72099999999999997</v>
      </c>
      <c r="G572" s="118">
        <v>0.54</v>
      </c>
      <c r="H572" s="42">
        <f t="shared" si="35"/>
        <v>22.54</v>
      </c>
      <c r="L572">
        <v>5.29</v>
      </c>
    </row>
    <row r="573" spans="1:12">
      <c r="A573" s="39" t="s">
        <v>1665</v>
      </c>
      <c r="B573" s="128">
        <f t="shared" si="36"/>
        <v>6.31</v>
      </c>
      <c r="C573" s="41">
        <v>0.38</v>
      </c>
      <c r="D573" s="40">
        <v>0.67</v>
      </c>
      <c r="E573" s="39">
        <v>5000</v>
      </c>
      <c r="F573" s="110">
        <v>0.72099999999999997</v>
      </c>
      <c r="G573" s="118">
        <v>0.54</v>
      </c>
      <c r="H573" s="42">
        <f t="shared" si="35"/>
        <v>26.45</v>
      </c>
      <c r="L573">
        <v>5.29</v>
      </c>
    </row>
    <row r="574" spans="1:12">
      <c r="A574" s="39" t="s">
        <v>1666</v>
      </c>
      <c r="B574" s="128">
        <f t="shared" si="36"/>
        <v>6.45</v>
      </c>
      <c r="C574" s="41">
        <v>0.38</v>
      </c>
      <c r="D574" s="40">
        <v>0.67</v>
      </c>
      <c r="E574" s="39">
        <v>5115</v>
      </c>
      <c r="F574" s="110">
        <v>0.72099999999999997</v>
      </c>
      <c r="G574" s="118">
        <v>0.54</v>
      </c>
      <c r="H574" s="42">
        <f t="shared" si="35"/>
        <v>27.06</v>
      </c>
      <c r="L574">
        <v>5.29</v>
      </c>
    </row>
    <row r="575" spans="1:12">
      <c r="A575" s="39" t="s">
        <v>1667</v>
      </c>
      <c r="B575" s="128">
        <v>6.72</v>
      </c>
      <c r="C575" s="41">
        <v>0.38</v>
      </c>
      <c r="D575" s="40">
        <v>0.67</v>
      </c>
      <c r="E575" s="39">
        <v>5325</v>
      </c>
      <c r="F575" s="110">
        <v>0.72099999999999997</v>
      </c>
      <c r="G575" s="118">
        <v>0.54</v>
      </c>
      <c r="H575" s="42">
        <f t="shared" si="35"/>
        <v>28.17</v>
      </c>
      <c r="L575">
        <v>5.29</v>
      </c>
    </row>
    <row r="576" spans="1:12">
      <c r="A576" s="39" t="s">
        <v>1668</v>
      </c>
      <c r="B576" s="128">
        <f t="shared" si="36"/>
        <v>7.16</v>
      </c>
      <c r="C576" s="41">
        <v>0.38</v>
      </c>
      <c r="D576" s="40">
        <v>0.67</v>
      </c>
      <c r="E576" s="39">
        <v>5676</v>
      </c>
      <c r="F576" s="110">
        <v>0.72099999999999997</v>
      </c>
      <c r="G576" s="118">
        <v>0.54</v>
      </c>
      <c r="H576" s="42">
        <f t="shared" si="35"/>
        <v>30.03</v>
      </c>
      <c r="L576">
        <v>5.29</v>
      </c>
    </row>
    <row r="577" spans="1:12">
      <c r="A577" s="39" t="s">
        <v>1669</v>
      </c>
      <c r="B577" s="128">
        <f t="shared" si="36"/>
        <v>9.2899999999999991</v>
      </c>
      <c r="C577" s="41">
        <v>0.38</v>
      </c>
      <c r="D577" s="40">
        <v>0.67</v>
      </c>
      <c r="E577" s="39">
        <v>7368</v>
      </c>
      <c r="F577" s="110">
        <v>0.72099999999999997</v>
      </c>
      <c r="G577" s="118">
        <v>0.54</v>
      </c>
      <c r="H577" s="42">
        <f t="shared" si="35"/>
        <v>38.979999999999997</v>
      </c>
      <c r="L577">
        <v>5.29</v>
      </c>
    </row>
    <row r="578" spans="1:12">
      <c r="A578" s="39" t="s">
        <v>1768</v>
      </c>
      <c r="B578" s="128">
        <v>9.6</v>
      </c>
      <c r="C578" s="41">
        <v>0.38</v>
      </c>
      <c r="D578" s="40">
        <v>0.67</v>
      </c>
      <c r="E578" s="39">
        <v>7608</v>
      </c>
      <c r="F578" s="110">
        <v>0.72099999999999997</v>
      </c>
      <c r="G578" s="118">
        <v>0.54</v>
      </c>
      <c r="H578" s="42">
        <f t="shared" si="35"/>
        <v>40.25</v>
      </c>
      <c r="L578">
        <v>5.29</v>
      </c>
    </row>
    <row r="579" spans="1:12">
      <c r="A579" s="39" t="s">
        <v>1670</v>
      </c>
      <c r="B579" s="128">
        <f t="shared" si="36"/>
        <v>9.69</v>
      </c>
      <c r="C579" s="41">
        <v>0.38</v>
      </c>
      <c r="D579" s="40">
        <v>0.67</v>
      </c>
      <c r="E579" s="39">
        <v>7920</v>
      </c>
      <c r="F579" s="110">
        <v>0.68300000000000005</v>
      </c>
      <c r="G579" s="118">
        <v>0.54</v>
      </c>
      <c r="H579" s="42">
        <f t="shared" si="35"/>
        <v>41.9</v>
      </c>
      <c r="L579">
        <v>5.29</v>
      </c>
    </row>
    <row r="580" spans="1:12">
      <c r="A580" s="39" t="s">
        <v>1671</v>
      </c>
      <c r="B580" s="128">
        <f t="shared" si="36"/>
        <v>10.01</v>
      </c>
      <c r="C580" s="41">
        <v>0.38</v>
      </c>
      <c r="D580" s="40">
        <v>0.67</v>
      </c>
      <c r="E580" s="39">
        <v>8184</v>
      </c>
      <c r="F580" s="110">
        <v>0.68300000000000005</v>
      </c>
      <c r="G580" s="118">
        <v>0.54</v>
      </c>
      <c r="H580" s="42">
        <f t="shared" si="35"/>
        <v>43.29</v>
      </c>
      <c r="L580">
        <v>5.29</v>
      </c>
    </row>
    <row r="581" spans="1:12">
      <c r="A581" s="39" t="s">
        <v>1672</v>
      </c>
      <c r="B581" s="128">
        <f t="shared" si="36"/>
        <v>10.33</v>
      </c>
      <c r="C581" s="41">
        <v>0.38</v>
      </c>
      <c r="D581" s="40">
        <v>0.67</v>
      </c>
      <c r="E581" s="39">
        <v>8448</v>
      </c>
      <c r="F581" s="110">
        <v>0.68300000000000005</v>
      </c>
      <c r="G581" s="118">
        <v>0.54</v>
      </c>
      <c r="H581" s="42">
        <f t="shared" si="35"/>
        <v>44.69</v>
      </c>
      <c r="L581">
        <v>5.29</v>
      </c>
    </row>
    <row r="582" spans="1:12">
      <c r="A582" s="39" t="s">
        <v>1673</v>
      </c>
      <c r="B582" s="128">
        <f t="shared" si="36"/>
        <v>10.42</v>
      </c>
      <c r="C582" s="41">
        <v>0.38</v>
      </c>
      <c r="D582" s="40">
        <v>0.67</v>
      </c>
      <c r="E582" s="39">
        <v>8520</v>
      </c>
      <c r="F582" s="110">
        <v>0.68300000000000005</v>
      </c>
      <c r="G582" s="118">
        <v>0.54</v>
      </c>
      <c r="H582" s="42">
        <f t="shared" si="35"/>
        <v>45.07</v>
      </c>
      <c r="L582">
        <v>5.29</v>
      </c>
    </row>
    <row r="583" spans="1:12">
      <c r="A583" s="39" t="s">
        <v>1674</v>
      </c>
      <c r="B583" s="128">
        <f t="shared" si="36"/>
        <v>11.19</v>
      </c>
      <c r="C583" s="41">
        <v>0.38</v>
      </c>
      <c r="D583" s="40">
        <v>0.67</v>
      </c>
      <c r="E583" s="39">
        <v>9150</v>
      </c>
      <c r="F583" s="110">
        <v>0.68300000000000005</v>
      </c>
      <c r="G583" s="118">
        <v>0.54</v>
      </c>
      <c r="H583" s="42">
        <f t="shared" si="35"/>
        <v>48.4</v>
      </c>
      <c r="L583">
        <v>5.29</v>
      </c>
    </row>
    <row r="584" spans="1:12">
      <c r="A584" s="39" t="s">
        <v>1675</v>
      </c>
      <c r="B584" s="128">
        <f t="shared" si="36"/>
        <v>14.68</v>
      </c>
      <c r="C584" s="41">
        <v>0.38</v>
      </c>
      <c r="D584" s="40">
        <v>0.67</v>
      </c>
      <c r="E584" s="39">
        <v>12000</v>
      </c>
      <c r="F584" s="110">
        <v>0.68300000000000005</v>
      </c>
      <c r="G584" s="118">
        <v>0.54</v>
      </c>
      <c r="H584" s="42">
        <f t="shared" si="35"/>
        <v>63.48</v>
      </c>
      <c r="L584">
        <v>5.29</v>
      </c>
    </row>
    <row r="585" spans="1:12">
      <c r="A585" s="49" t="s">
        <v>1676</v>
      </c>
      <c r="B585" s="128">
        <f t="shared" si="36"/>
        <v>15.63</v>
      </c>
      <c r="C585" s="41">
        <v>0.38</v>
      </c>
      <c r="D585" s="40">
        <v>0.37</v>
      </c>
      <c r="E585" s="39">
        <v>12780</v>
      </c>
      <c r="F585" s="110">
        <v>0.68300000000000005</v>
      </c>
      <c r="G585" s="118">
        <v>0.54</v>
      </c>
      <c r="H585" s="42">
        <f t="shared" si="35"/>
        <v>67.61</v>
      </c>
      <c r="L585">
        <v>5.29</v>
      </c>
    </row>
    <row r="586" spans="1:12">
      <c r="A586" s="39" t="s">
        <v>1677</v>
      </c>
      <c r="B586" s="128">
        <f>ROUND(((E586/1000)*F586),2)</f>
        <v>12.69</v>
      </c>
      <c r="C586" s="41">
        <v>0.38</v>
      </c>
      <c r="D586" s="40">
        <v>0</v>
      </c>
      <c r="E586" s="39">
        <v>19500</v>
      </c>
      <c r="F586" s="110">
        <v>0.65059999999999996</v>
      </c>
      <c r="G586" s="118">
        <v>0</v>
      </c>
      <c r="H586" s="42">
        <f t="shared" si="35"/>
        <v>103.16</v>
      </c>
      <c r="L586">
        <v>5.29</v>
      </c>
    </row>
    <row r="587" spans="1:12">
      <c r="A587" s="39" t="s">
        <v>1678</v>
      </c>
      <c r="B587" s="128">
        <f t="shared" ref="B587:B589" si="37">ROUND(((E587/1000)*F587),2)</f>
        <v>13.01</v>
      </c>
      <c r="C587" s="41">
        <v>0.38</v>
      </c>
      <c r="D587" s="40">
        <v>0</v>
      </c>
      <c r="E587" s="39">
        <v>20000</v>
      </c>
      <c r="F587" s="110">
        <v>0.65059999999999996</v>
      </c>
      <c r="G587" s="118">
        <v>0</v>
      </c>
      <c r="H587" s="42">
        <f t="shared" si="35"/>
        <v>105.8</v>
      </c>
      <c r="L587">
        <v>5.29</v>
      </c>
    </row>
    <row r="588" spans="1:12">
      <c r="A588" s="39" t="s">
        <v>1679</v>
      </c>
      <c r="B588" s="128">
        <f t="shared" si="37"/>
        <v>19.52</v>
      </c>
      <c r="C588" s="41">
        <v>0.38</v>
      </c>
      <c r="D588" s="40">
        <v>0</v>
      </c>
      <c r="E588" s="39">
        <v>30000</v>
      </c>
      <c r="F588" s="110">
        <v>0.65059999999999996</v>
      </c>
      <c r="G588" s="118">
        <v>0</v>
      </c>
      <c r="H588" s="42">
        <f t="shared" si="35"/>
        <v>158.69999999999999</v>
      </c>
      <c r="L588">
        <v>5.29</v>
      </c>
    </row>
    <row r="589" spans="1:12">
      <c r="A589" s="39" t="s">
        <v>1680</v>
      </c>
      <c r="B589" s="128">
        <f t="shared" si="37"/>
        <v>32.53</v>
      </c>
      <c r="C589" s="41">
        <v>0.38</v>
      </c>
      <c r="D589" s="40">
        <v>0</v>
      </c>
      <c r="E589" s="39">
        <v>50000</v>
      </c>
      <c r="F589" s="110">
        <v>0.65059999999999996</v>
      </c>
      <c r="G589" s="118">
        <v>0</v>
      </c>
      <c r="H589" s="42">
        <f t="shared" si="35"/>
        <v>264.5</v>
      </c>
      <c r="L589">
        <v>5.29</v>
      </c>
    </row>
    <row r="590" spans="1:12">
      <c r="A590" t="s">
        <v>1681</v>
      </c>
      <c r="B590" s="128">
        <f t="shared" ref="B590:B621" si="38">ROUND(((E590/1000)*(G590)+(E590/1000)*F590),2)</f>
        <v>0.34</v>
      </c>
      <c r="C590" s="41">
        <v>0.38</v>
      </c>
      <c r="D590" s="40">
        <v>0.67</v>
      </c>
      <c r="E590" s="39">
        <v>250</v>
      </c>
      <c r="F590" s="110">
        <v>0.80300000000000005</v>
      </c>
      <c r="G590" s="118">
        <v>0.54</v>
      </c>
      <c r="H590" s="42">
        <f t="shared" si="21"/>
        <v>1.52</v>
      </c>
      <c r="L590">
        <v>6.08</v>
      </c>
    </row>
    <row r="591" spans="1:12">
      <c r="A591" s="39" t="s">
        <v>1682</v>
      </c>
      <c r="B591" s="128">
        <v>0.45</v>
      </c>
      <c r="C591" s="41">
        <v>0.38</v>
      </c>
      <c r="D591" s="40">
        <v>0.67</v>
      </c>
      <c r="E591" s="39">
        <v>330</v>
      </c>
      <c r="F591" s="110">
        <v>0.80300000000000005</v>
      </c>
      <c r="G591" s="118">
        <v>0.54</v>
      </c>
      <c r="H591" s="42">
        <f t="shared" si="21"/>
        <v>2.0099999999999998</v>
      </c>
      <c r="L591">
        <v>6.08</v>
      </c>
    </row>
    <row r="592" spans="1:12">
      <c r="A592" s="39" t="s">
        <v>1683</v>
      </c>
      <c r="B592" s="128">
        <v>0.45</v>
      </c>
      <c r="C592" s="41">
        <v>0.38</v>
      </c>
      <c r="D592" s="40">
        <v>0.67</v>
      </c>
      <c r="E592" s="39">
        <v>341</v>
      </c>
      <c r="F592" s="110">
        <v>0.80300000000000005</v>
      </c>
      <c r="G592" s="118">
        <v>0.54</v>
      </c>
      <c r="H592" s="42">
        <f t="shared" si="21"/>
        <v>2.0699999999999998</v>
      </c>
      <c r="L592">
        <v>6.08</v>
      </c>
    </row>
    <row r="593" spans="1:12">
      <c r="A593" s="39" t="s">
        <v>1684</v>
      </c>
      <c r="B593" s="128">
        <f t="shared" si="38"/>
        <v>0.48</v>
      </c>
      <c r="C593" s="41">
        <v>0.38</v>
      </c>
      <c r="D593" s="40">
        <v>0.67</v>
      </c>
      <c r="E593" s="39">
        <v>355</v>
      </c>
      <c r="F593" s="110">
        <v>0.80300000000000005</v>
      </c>
      <c r="G593" s="118">
        <v>0.54</v>
      </c>
      <c r="H593" s="42">
        <f t="shared" si="21"/>
        <v>2.16</v>
      </c>
      <c r="L593">
        <v>6.08</v>
      </c>
    </row>
    <row r="594" spans="1:12">
      <c r="A594" s="39" t="s">
        <v>1685</v>
      </c>
      <c r="B594" s="128">
        <f t="shared" si="38"/>
        <v>0.5</v>
      </c>
      <c r="C594" s="41">
        <v>0.38</v>
      </c>
      <c r="D594" s="40">
        <v>0.67</v>
      </c>
      <c r="E594" s="39">
        <v>375</v>
      </c>
      <c r="F594" s="110">
        <v>0.80300000000000005</v>
      </c>
      <c r="G594" s="118">
        <v>0.54</v>
      </c>
      <c r="H594" s="42">
        <f t="shared" si="21"/>
        <v>2.2799999999999998</v>
      </c>
      <c r="L594">
        <v>6.08</v>
      </c>
    </row>
    <row r="595" spans="1:12">
      <c r="A595" s="39" t="s">
        <v>1686</v>
      </c>
      <c r="B595" s="128">
        <f t="shared" si="38"/>
        <v>0.59</v>
      </c>
      <c r="C595" s="41">
        <v>0.38</v>
      </c>
      <c r="D595" s="40">
        <v>0.67</v>
      </c>
      <c r="E595" s="39">
        <v>440</v>
      </c>
      <c r="F595" s="110">
        <v>0.80300000000000005</v>
      </c>
      <c r="G595" s="118">
        <v>0.54</v>
      </c>
      <c r="H595" s="42">
        <f t="shared" si="21"/>
        <v>2.68</v>
      </c>
      <c r="L595">
        <v>6.08</v>
      </c>
    </row>
    <row r="596" spans="1:12">
      <c r="A596" s="39" t="s">
        <v>1687</v>
      </c>
      <c r="B596" s="128">
        <f t="shared" si="38"/>
        <v>0.64</v>
      </c>
      <c r="C596" s="41">
        <v>0.38</v>
      </c>
      <c r="D596" s="40">
        <v>0.67</v>
      </c>
      <c r="E596" s="39">
        <v>473</v>
      </c>
      <c r="F596" s="110">
        <v>0.80300000000000005</v>
      </c>
      <c r="G596" s="118">
        <v>0.54</v>
      </c>
      <c r="H596" s="42">
        <f t="shared" si="21"/>
        <v>2.88</v>
      </c>
      <c r="L596">
        <v>6.08</v>
      </c>
    </row>
    <row r="597" spans="1:12">
      <c r="A597" s="39" t="s">
        <v>1688</v>
      </c>
      <c r="B597" s="128">
        <v>0.67</v>
      </c>
      <c r="C597" s="41">
        <v>0.38</v>
      </c>
      <c r="D597" s="40">
        <v>0.67</v>
      </c>
      <c r="E597" s="39">
        <v>500</v>
      </c>
      <c r="F597" s="110">
        <v>0.80300000000000005</v>
      </c>
      <c r="G597" s="118">
        <v>0.54</v>
      </c>
      <c r="H597" s="42">
        <f t="shared" si="21"/>
        <v>3.04</v>
      </c>
      <c r="L597">
        <v>6.08</v>
      </c>
    </row>
    <row r="598" spans="1:12">
      <c r="A598" s="39" t="s">
        <v>1689</v>
      </c>
      <c r="B598" s="128">
        <f t="shared" si="38"/>
        <v>0.74</v>
      </c>
      <c r="C598" s="41">
        <v>0.38</v>
      </c>
      <c r="D598" s="40">
        <v>0.67</v>
      </c>
      <c r="E598" s="39">
        <v>550</v>
      </c>
      <c r="F598" s="110">
        <v>0.80300000000000005</v>
      </c>
      <c r="G598" s="118">
        <v>0.54</v>
      </c>
      <c r="H598" s="42">
        <f t="shared" si="21"/>
        <v>3.34</v>
      </c>
      <c r="L598">
        <v>6.08</v>
      </c>
    </row>
    <row r="599" spans="1:12">
      <c r="A599" s="39" t="s">
        <v>1690</v>
      </c>
      <c r="B599" s="128">
        <v>0.77</v>
      </c>
      <c r="C599" s="41">
        <v>0.38</v>
      </c>
      <c r="D599" s="40">
        <v>0.67</v>
      </c>
      <c r="E599" s="39">
        <v>568</v>
      </c>
      <c r="F599" s="110">
        <v>0.80300000000000005</v>
      </c>
      <c r="G599" s="118">
        <v>0.54</v>
      </c>
      <c r="H599" s="42">
        <f t="shared" si="21"/>
        <v>4.0199999999999996</v>
      </c>
      <c r="L599">
        <v>7.08</v>
      </c>
    </row>
    <row r="600" spans="1:12">
      <c r="A600" s="39" t="s">
        <v>1691</v>
      </c>
      <c r="B600" s="128">
        <v>0.8</v>
      </c>
      <c r="C600" s="41">
        <v>0.38</v>
      </c>
      <c r="D600" s="40">
        <v>0.67</v>
      </c>
      <c r="E600" s="39">
        <v>600</v>
      </c>
      <c r="F600" s="110">
        <v>0.80300000000000005</v>
      </c>
      <c r="G600" s="118">
        <v>0.54</v>
      </c>
      <c r="H600" s="42">
        <f t="shared" si="21"/>
        <v>3.65</v>
      </c>
      <c r="L600">
        <v>6.08</v>
      </c>
    </row>
    <row r="601" spans="1:12">
      <c r="A601" s="39" t="s">
        <v>1692</v>
      </c>
      <c r="B601" s="128">
        <f t="shared" si="38"/>
        <v>0.87</v>
      </c>
      <c r="C601" s="41">
        <v>0.38</v>
      </c>
      <c r="D601" s="40">
        <v>0.67</v>
      </c>
      <c r="E601" s="39">
        <v>650</v>
      </c>
      <c r="F601" s="110">
        <v>0.80300000000000005</v>
      </c>
      <c r="G601" s="118">
        <v>0.54</v>
      </c>
      <c r="H601" s="42">
        <f t="shared" si="21"/>
        <v>3.95</v>
      </c>
      <c r="L601">
        <v>6.08</v>
      </c>
    </row>
    <row r="602" spans="1:12">
      <c r="A602" s="39" t="s">
        <v>1693</v>
      </c>
      <c r="B602" s="128">
        <f t="shared" si="38"/>
        <v>0.89</v>
      </c>
      <c r="C602" s="41">
        <v>0.38</v>
      </c>
      <c r="D602" s="40">
        <v>0.67</v>
      </c>
      <c r="E602" s="39">
        <v>660</v>
      </c>
      <c r="F602" s="110">
        <v>0.80300000000000005</v>
      </c>
      <c r="G602" s="118">
        <v>0.54</v>
      </c>
      <c r="H602" s="42">
        <f t="shared" si="21"/>
        <v>4.01</v>
      </c>
      <c r="L602">
        <v>6.08</v>
      </c>
    </row>
    <row r="603" spans="1:12">
      <c r="A603" s="39" t="s">
        <v>1694</v>
      </c>
      <c r="B603" s="128">
        <f t="shared" si="38"/>
        <v>0.95</v>
      </c>
      <c r="C603" s="41">
        <v>0.38</v>
      </c>
      <c r="D603" s="40">
        <v>0.67</v>
      </c>
      <c r="E603" s="39">
        <v>710</v>
      </c>
      <c r="F603" s="110">
        <v>0.79800000000000004</v>
      </c>
      <c r="G603" s="118">
        <v>0.54</v>
      </c>
      <c r="H603" s="42">
        <f t="shared" si="21"/>
        <v>4.28</v>
      </c>
      <c r="L603">
        <v>6.03</v>
      </c>
    </row>
    <row r="604" spans="1:12">
      <c r="A604" s="39" t="s">
        <v>1695</v>
      </c>
      <c r="B604" s="128">
        <f t="shared" si="38"/>
        <v>1</v>
      </c>
      <c r="C604" s="41">
        <v>0.38</v>
      </c>
      <c r="D604" s="40">
        <v>0.67</v>
      </c>
      <c r="E604" s="39">
        <v>750</v>
      </c>
      <c r="F604" s="110">
        <v>0.79800000000000004</v>
      </c>
      <c r="G604" s="118">
        <v>0.54</v>
      </c>
      <c r="H604" s="42">
        <f t="shared" si="21"/>
        <v>4.5199999999999996</v>
      </c>
      <c r="L604">
        <v>6.03</v>
      </c>
    </row>
    <row r="605" spans="1:12">
      <c r="A605" s="39" t="s">
        <v>1696</v>
      </c>
      <c r="B605" s="128">
        <f t="shared" si="38"/>
        <v>1.02</v>
      </c>
      <c r="C605" s="41">
        <v>0.38</v>
      </c>
      <c r="D605" s="40">
        <v>0.67</v>
      </c>
      <c r="E605" s="39">
        <v>765</v>
      </c>
      <c r="F605" s="110">
        <v>0.79800000000000004</v>
      </c>
      <c r="G605" s="118">
        <v>0.54</v>
      </c>
      <c r="H605" s="42">
        <f t="shared" si="21"/>
        <v>4.6100000000000003</v>
      </c>
      <c r="L605">
        <v>6.03</v>
      </c>
    </row>
    <row r="606" spans="1:12">
      <c r="A606" s="39" t="s">
        <v>1697</v>
      </c>
      <c r="B606" s="128">
        <f t="shared" si="38"/>
        <v>1.18</v>
      </c>
      <c r="C606" s="41">
        <v>0.38</v>
      </c>
      <c r="D606" s="40">
        <v>0.67</v>
      </c>
      <c r="E606" s="39">
        <v>880</v>
      </c>
      <c r="F606" s="110">
        <v>0.79800000000000004</v>
      </c>
      <c r="G606" s="118">
        <v>0.54</v>
      </c>
      <c r="H606" s="42">
        <f t="shared" si="21"/>
        <v>5.31</v>
      </c>
      <c r="L606">
        <v>6.03</v>
      </c>
    </row>
    <row r="607" spans="1:12">
      <c r="A607" s="39" t="s">
        <v>1698</v>
      </c>
      <c r="B607" s="128">
        <f t="shared" si="38"/>
        <v>1.26</v>
      </c>
      <c r="C607" s="41">
        <v>0.38</v>
      </c>
      <c r="D607" s="40">
        <v>0.67</v>
      </c>
      <c r="E607" s="39">
        <v>944</v>
      </c>
      <c r="F607" s="110">
        <v>0.79800000000000004</v>
      </c>
      <c r="G607" s="118">
        <v>0.54</v>
      </c>
      <c r="H607" s="42">
        <f t="shared" si="21"/>
        <v>5.69</v>
      </c>
      <c r="L607">
        <v>6.03</v>
      </c>
    </row>
    <row r="608" spans="1:12">
      <c r="A608" s="39" t="s">
        <v>1699</v>
      </c>
      <c r="B608" s="128">
        <v>1.26</v>
      </c>
      <c r="C608" s="41">
        <v>0.38</v>
      </c>
      <c r="D608" s="40">
        <v>0.67</v>
      </c>
      <c r="E608" s="39">
        <v>946</v>
      </c>
      <c r="F608" s="110">
        <v>0.79800000000000004</v>
      </c>
      <c r="G608" s="118">
        <v>0.54</v>
      </c>
      <c r="H608" s="42">
        <f t="shared" si="21"/>
        <v>5.7</v>
      </c>
      <c r="L608">
        <v>6.03</v>
      </c>
    </row>
    <row r="609" spans="1:12">
      <c r="A609" s="39" t="s">
        <v>1700</v>
      </c>
      <c r="B609" s="128">
        <f t="shared" si="38"/>
        <v>1.32</v>
      </c>
      <c r="C609" s="41">
        <v>0.38</v>
      </c>
      <c r="D609" s="40">
        <v>0.67</v>
      </c>
      <c r="E609" s="39">
        <v>990</v>
      </c>
      <c r="F609" s="110">
        <v>0.79800000000000004</v>
      </c>
      <c r="G609" s="118">
        <v>0.54</v>
      </c>
      <c r="H609" s="42">
        <f t="shared" si="21"/>
        <v>5.97</v>
      </c>
      <c r="L609">
        <v>6.03</v>
      </c>
    </row>
    <row r="610" spans="1:12">
      <c r="A610" s="39" t="s">
        <v>1701</v>
      </c>
      <c r="B610" s="128">
        <f t="shared" si="38"/>
        <v>1.34</v>
      </c>
      <c r="C610" s="41">
        <v>0.38</v>
      </c>
      <c r="D610" s="40">
        <v>0.67</v>
      </c>
      <c r="E610" s="39">
        <v>1000</v>
      </c>
      <c r="F610" s="110">
        <v>0.79800000000000004</v>
      </c>
      <c r="G610" s="118">
        <v>0.54</v>
      </c>
      <c r="H610" s="42">
        <f t="shared" si="21"/>
        <v>6.03</v>
      </c>
      <c r="L610">
        <v>6.03</v>
      </c>
    </row>
    <row r="611" spans="1:12">
      <c r="A611" s="39" t="s">
        <v>1702</v>
      </c>
      <c r="B611" s="128">
        <f t="shared" si="38"/>
        <v>1.47</v>
      </c>
      <c r="C611" s="41">
        <v>0.38</v>
      </c>
      <c r="D611" s="40">
        <v>0.67</v>
      </c>
      <c r="E611" s="39">
        <v>1100</v>
      </c>
      <c r="F611" s="110">
        <v>0.79800000000000004</v>
      </c>
      <c r="G611" s="118">
        <v>0.54</v>
      </c>
      <c r="H611" s="42">
        <f t="shared" si="21"/>
        <v>6.63</v>
      </c>
      <c r="L611">
        <v>6.03</v>
      </c>
    </row>
    <row r="612" spans="1:12">
      <c r="A612" s="39" t="s">
        <v>1703</v>
      </c>
      <c r="B612" s="128">
        <f t="shared" si="38"/>
        <v>1.49</v>
      </c>
      <c r="C612" s="41">
        <v>0.38</v>
      </c>
      <c r="D612" s="40">
        <v>0.67</v>
      </c>
      <c r="E612" s="39">
        <v>1110</v>
      </c>
      <c r="F612" s="110">
        <v>0.79800000000000004</v>
      </c>
      <c r="G612" s="118">
        <v>0.54</v>
      </c>
      <c r="H612" s="42">
        <f t="shared" si="21"/>
        <v>6.69</v>
      </c>
      <c r="L612">
        <v>6.03</v>
      </c>
    </row>
    <row r="613" spans="1:12">
      <c r="A613" s="39" t="s">
        <v>1704</v>
      </c>
      <c r="B613" s="128">
        <f t="shared" si="38"/>
        <v>1.58</v>
      </c>
      <c r="C613" s="41">
        <v>0.38</v>
      </c>
      <c r="D613" s="40">
        <v>0.67</v>
      </c>
      <c r="E613" s="39">
        <v>1180</v>
      </c>
      <c r="F613" s="110">
        <v>0.79800000000000004</v>
      </c>
      <c r="G613" s="118">
        <v>0.54</v>
      </c>
      <c r="H613" s="42">
        <f t="shared" si="21"/>
        <v>7.12</v>
      </c>
      <c r="L613">
        <v>6.03</v>
      </c>
    </row>
    <row r="614" spans="1:12">
      <c r="A614" s="39" t="s">
        <v>1705</v>
      </c>
      <c r="B614" s="128">
        <f t="shared" si="38"/>
        <v>1.74</v>
      </c>
      <c r="C614" s="41">
        <v>0.38</v>
      </c>
      <c r="D614" s="40">
        <v>0.67</v>
      </c>
      <c r="E614" s="39">
        <v>1300</v>
      </c>
      <c r="F614" s="110">
        <v>0.79800000000000004</v>
      </c>
      <c r="G614" s="118">
        <v>0.54</v>
      </c>
      <c r="H614" s="42">
        <f t="shared" si="21"/>
        <v>7.84</v>
      </c>
      <c r="L614">
        <v>6.03</v>
      </c>
    </row>
    <row r="615" spans="1:12">
      <c r="A615" s="39" t="s">
        <v>1706</v>
      </c>
      <c r="B615" s="128">
        <v>1.76</v>
      </c>
      <c r="C615" s="41">
        <v>0.38</v>
      </c>
      <c r="D615" s="40">
        <v>0.67</v>
      </c>
      <c r="E615" s="39">
        <v>1320</v>
      </c>
      <c r="F615" s="110">
        <v>0.79800000000000004</v>
      </c>
      <c r="G615" s="118">
        <v>0.54</v>
      </c>
      <c r="H615" s="42">
        <f t="shared" si="21"/>
        <v>7.96</v>
      </c>
      <c r="L615">
        <v>6.03</v>
      </c>
    </row>
    <row r="616" spans="1:12">
      <c r="A616" s="39" t="s">
        <v>1707</v>
      </c>
      <c r="B616" s="128">
        <f t="shared" si="38"/>
        <v>1.83</v>
      </c>
      <c r="C616" s="41">
        <v>0.38</v>
      </c>
      <c r="D616" s="40">
        <v>0.67</v>
      </c>
      <c r="E616" s="39">
        <v>1364</v>
      </c>
      <c r="F616" s="110">
        <v>0.79800000000000004</v>
      </c>
      <c r="G616" s="118">
        <v>0.54</v>
      </c>
      <c r="H616" s="42">
        <f t="shared" si="21"/>
        <v>8.2200000000000006</v>
      </c>
      <c r="L616">
        <v>6.03</v>
      </c>
    </row>
    <row r="617" spans="1:12">
      <c r="A617" s="39" t="s">
        <v>1708</v>
      </c>
      <c r="B617" s="128">
        <f t="shared" si="38"/>
        <v>1.9</v>
      </c>
      <c r="C617" s="41">
        <v>0.38</v>
      </c>
      <c r="D617" s="40">
        <v>0.67</v>
      </c>
      <c r="E617" s="39">
        <v>1419</v>
      </c>
      <c r="F617" s="110">
        <v>0.79800000000000004</v>
      </c>
      <c r="G617" s="118">
        <v>0.54</v>
      </c>
      <c r="H617" s="42">
        <f t="shared" si="21"/>
        <v>8.56</v>
      </c>
      <c r="L617">
        <v>6.03</v>
      </c>
    </row>
    <row r="618" spans="1:12">
      <c r="A618" s="39" t="s">
        <v>1709</v>
      </c>
      <c r="B618" s="128">
        <f t="shared" si="38"/>
        <v>1.9</v>
      </c>
      <c r="C618" s="41">
        <v>0.38</v>
      </c>
      <c r="D618" s="40">
        <v>0.67</v>
      </c>
      <c r="E618" s="39">
        <v>1420</v>
      </c>
      <c r="F618" s="110">
        <v>0.79800000000000004</v>
      </c>
      <c r="G618" s="118">
        <v>0.54</v>
      </c>
      <c r="H618" s="42">
        <f t="shared" si="21"/>
        <v>8.56</v>
      </c>
      <c r="L618">
        <v>6.03</v>
      </c>
    </row>
    <row r="619" spans="1:12">
      <c r="A619" s="39" t="s">
        <v>1710</v>
      </c>
      <c r="B619" s="128">
        <f t="shared" si="38"/>
        <v>2.0099999999999998</v>
      </c>
      <c r="C619" s="41">
        <v>0.38</v>
      </c>
      <c r="D619" s="40">
        <v>0.67</v>
      </c>
      <c r="E619" s="39">
        <v>1500</v>
      </c>
      <c r="F619" s="110">
        <v>0.79800000000000004</v>
      </c>
      <c r="G619" s="118">
        <v>0.54</v>
      </c>
      <c r="H619" s="42">
        <f t="shared" si="21"/>
        <v>9.0500000000000007</v>
      </c>
      <c r="L619">
        <v>6.03</v>
      </c>
    </row>
    <row r="620" spans="1:12">
      <c r="A620" s="39" t="s">
        <v>1711</v>
      </c>
      <c r="B620" s="128">
        <f t="shared" si="38"/>
        <v>2.35</v>
      </c>
      <c r="C620" s="41">
        <v>0.38</v>
      </c>
      <c r="D620" s="40">
        <v>0.67</v>
      </c>
      <c r="E620" s="39">
        <v>1760</v>
      </c>
      <c r="F620" s="110">
        <v>0.79800000000000004</v>
      </c>
      <c r="G620" s="118">
        <v>0.54</v>
      </c>
      <c r="H620" s="42">
        <f t="shared" ref="H620:H652" si="39">ROUND((L620/1000)*E620,2)</f>
        <v>10.61</v>
      </c>
      <c r="L620">
        <v>6.03</v>
      </c>
    </row>
    <row r="621" spans="1:12">
      <c r="A621" s="39" t="s">
        <v>1712</v>
      </c>
      <c r="B621" s="128">
        <f t="shared" si="38"/>
        <v>2.5299999999999998</v>
      </c>
      <c r="C621" s="41">
        <v>0.38</v>
      </c>
      <c r="D621" s="40">
        <v>0.67</v>
      </c>
      <c r="E621" s="39">
        <v>1892</v>
      </c>
      <c r="F621" s="110">
        <v>0.79800000000000004</v>
      </c>
      <c r="G621" s="118">
        <v>0.54</v>
      </c>
      <c r="H621" s="42">
        <f t="shared" si="39"/>
        <v>11.41</v>
      </c>
      <c r="L621">
        <v>6.03</v>
      </c>
    </row>
    <row r="622" spans="1:12">
      <c r="A622" s="39" t="s">
        <v>1713</v>
      </c>
      <c r="B622" s="128">
        <f t="shared" ref="B622:B654" si="40">ROUND(((E622/1000)*(G622)+(E622/1000)*F622),2)</f>
        <v>2.61</v>
      </c>
      <c r="C622" s="41">
        <v>0.38</v>
      </c>
      <c r="D622" s="40">
        <v>0.67</v>
      </c>
      <c r="E622" s="39">
        <v>1950</v>
      </c>
      <c r="F622" s="110">
        <v>0.79800000000000004</v>
      </c>
      <c r="G622" s="118">
        <v>0.54</v>
      </c>
      <c r="H622" s="42">
        <f t="shared" si="39"/>
        <v>11.76</v>
      </c>
      <c r="L622">
        <v>6.03</v>
      </c>
    </row>
    <row r="623" spans="1:12">
      <c r="A623" s="39" t="s">
        <v>1714</v>
      </c>
      <c r="B623" s="128">
        <f t="shared" si="40"/>
        <v>2.65</v>
      </c>
      <c r="C623" s="41">
        <v>0.38</v>
      </c>
      <c r="D623" s="40">
        <v>0.67</v>
      </c>
      <c r="E623" s="39">
        <v>1980</v>
      </c>
      <c r="F623" s="110">
        <v>0.79800000000000004</v>
      </c>
      <c r="G623" s="118">
        <v>0.54</v>
      </c>
      <c r="H623" s="42">
        <f t="shared" si="39"/>
        <v>11.94</v>
      </c>
      <c r="L623">
        <v>6.03</v>
      </c>
    </row>
    <row r="624" spans="1:12">
      <c r="A624" s="39" t="s">
        <v>1715</v>
      </c>
      <c r="B624" s="128">
        <f t="shared" si="40"/>
        <v>2.68</v>
      </c>
      <c r="C624" s="41">
        <v>0.38</v>
      </c>
      <c r="D624" s="40">
        <v>0.67</v>
      </c>
      <c r="E624" s="39">
        <v>2000</v>
      </c>
      <c r="F624" s="110">
        <v>0.79800000000000004</v>
      </c>
      <c r="G624" s="118">
        <v>0.54</v>
      </c>
      <c r="H624" s="42">
        <f t="shared" si="39"/>
        <v>12.06</v>
      </c>
      <c r="L624">
        <v>6.03</v>
      </c>
    </row>
    <row r="625" spans="1:12">
      <c r="A625" s="39" t="s">
        <v>1716</v>
      </c>
      <c r="B625" s="128">
        <f t="shared" si="40"/>
        <v>2.74</v>
      </c>
      <c r="C625" s="41">
        <v>0.38</v>
      </c>
      <c r="D625" s="40">
        <v>0.67</v>
      </c>
      <c r="E625" s="39">
        <v>2046</v>
      </c>
      <c r="F625" s="110">
        <v>0.79800000000000004</v>
      </c>
      <c r="G625" s="118">
        <v>0.54</v>
      </c>
      <c r="H625" s="42">
        <f t="shared" si="39"/>
        <v>12.34</v>
      </c>
      <c r="L625">
        <v>6.03</v>
      </c>
    </row>
    <row r="626" spans="1:12">
      <c r="A626" s="39" t="s">
        <v>1717</v>
      </c>
      <c r="B626" s="128">
        <f t="shared" si="40"/>
        <v>2.78</v>
      </c>
      <c r="C626" s="41">
        <v>0.38</v>
      </c>
      <c r="D626" s="40">
        <v>0.67</v>
      </c>
      <c r="E626" s="39">
        <v>2076</v>
      </c>
      <c r="F626" s="110">
        <v>0.79800000000000004</v>
      </c>
      <c r="G626" s="118">
        <v>0.54</v>
      </c>
      <c r="H626" s="42">
        <f t="shared" si="39"/>
        <v>12.52</v>
      </c>
      <c r="L626">
        <v>6.03</v>
      </c>
    </row>
    <row r="627" spans="1:12">
      <c r="A627" s="39" t="s">
        <v>1718</v>
      </c>
      <c r="B627" s="128">
        <f t="shared" si="40"/>
        <v>2.81</v>
      </c>
      <c r="C627" s="41">
        <v>0.38</v>
      </c>
      <c r="D627" s="40">
        <v>0.67</v>
      </c>
      <c r="E627" s="39">
        <v>2100</v>
      </c>
      <c r="F627" s="110">
        <v>0.79800000000000004</v>
      </c>
      <c r="G627" s="118">
        <v>0.54</v>
      </c>
      <c r="H627" s="42">
        <f t="shared" si="39"/>
        <v>12.66</v>
      </c>
      <c r="L627">
        <v>6.03</v>
      </c>
    </row>
    <row r="628" spans="1:12">
      <c r="A628" s="39" t="s">
        <v>1719</v>
      </c>
      <c r="B628" s="128">
        <f t="shared" si="40"/>
        <v>2.85</v>
      </c>
      <c r="C628" s="41">
        <v>0.38</v>
      </c>
      <c r="D628" s="40">
        <v>0.67</v>
      </c>
      <c r="E628" s="39">
        <v>2130</v>
      </c>
      <c r="F628" s="110">
        <v>0.79800000000000004</v>
      </c>
      <c r="G628" s="118">
        <v>0.54</v>
      </c>
      <c r="H628" s="42">
        <f t="shared" si="39"/>
        <v>12.84</v>
      </c>
      <c r="L628">
        <v>6.03</v>
      </c>
    </row>
    <row r="629" spans="1:12">
      <c r="A629" s="39" t="s">
        <v>1720</v>
      </c>
      <c r="B629" s="128">
        <f t="shared" si="40"/>
        <v>3.11</v>
      </c>
      <c r="C629" s="41">
        <v>0.38</v>
      </c>
      <c r="D629" s="40">
        <v>0.67</v>
      </c>
      <c r="E629" s="39">
        <v>2400</v>
      </c>
      <c r="F629" s="110">
        <v>0.754</v>
      </c>
      <c r="G629" s="118">
        <v>0.54</v>
      </c>
      <c r="H629" s="42">
        <f t="shared" si="39"/>
        <v>13.46</v>
      </c>
      <c r="L629">
        <v>5.61</v>
      </c>
    </row>
    <row r="630" spans="1:12">
      <c r="A630" s="39" t="s">
        <v>1721</v>
      </c>
      <c r="B630" s="128">
        <f t="shared" si="40"/>
        <v>3.24</v>
      </c>
      <c r="C630" s="41">
        <v>0.38</v>
      </c>
      <c r="D630" s="40">
        <v>0.67</v>
      </c>
      <c r="E630" s="39">
        <v>2500</v>
      </c>
      <c r="F630" s="110">
        <v>0.754</v>
      </c>
      <c r="G630" s="118">
        <v>0.54</v>
      </c>
      <c r="H630" s="42">
        <f t="shared" si="39"/>
        <v>14.03</v>
      </c>
      <c r="L630">
        <v>5.61</v>
      </c>
    </row>
    <row r="631" spans="1:12">
      <c r="A631" s="39" t="s">
        <v>1722</v>
      </c>
      <c r="B631" s="128">
        <f t="shared" si="40"/>
        <v>3.42</v>
      </c>
      <c r="C631" s="41">
        <v>0.38</v>
      </c>
      <c r="D631" s="40">
        <v>0.67</v>
      </c>
      <c r="E631" s="39">
        <v>2640</v>
      </c>
      <c r="F631" s="110">
        <v>0.754</v>
      </c>
      <c r="G631" s="118">
        <v>0.54</v>
      </c>
      <c r="H631" s="42">
        <f t="shared" si="39"/>
        <v>14.81</v>
      </c>
      <c r="L631">
        <v>5.61</v>
      </c>
    </row>
    <row r="632" spans="1:12">
      <c r="A632" s="39" t="s">
        <v>1723</v>
      </c>
      <c r="B632" s="128">
        <f t="shared" si="40"/>
        <v>3.53</v>
      </c>
      <c r="C632" s="41">
        <v>0.38</v>
      </c>
      <c r="D632" s="40">
        <v>0.67</v>
      </c>
      <c r="E632" s="39">
        <v>2728</v>
      </c>
      <c r="F632" s="110">
        <v>0.754</v>
      </c>
      <c r="G632" s="118">
        <v>0.54</v>
      </c>
      <c r="H632" s="42">
        <f t="shared" si="39"/>
        <v>15.3</v>
      </c>
      <c r="L632">
        <v>5.61</v>
      </c>
    </row>
    <row r="633" spans="1:12">
      <c r="A633" s="39" t="s">
        <v>1724</v>
      </c>
      <c r="B633" s="128">
        <f t="shared" si="40"/>
        <v>3.67</v>
      </c>
      <c r="C633" s="41">
        <v>0.38</v>
      </c>
      <c r="D633" s="40">
        <v>0.67</v>
      </c>
      <c r="E633" s="39">
        <v>2838</v>
      </c>
      <c r="F633" s="110">
        <v>0.754</v>
      </c>
      <c r="G633" s="118">
        <v>0.54</v>
      </c>
      <c r="H633" s="42">
        <f t="shared" si="39"/>
        <v>15.92</v>
      </c>
      <c r="L633">
        <v>5.61</v>
      </c>
    </row>
    <row r="634" spans="1:12">
      <c r="A634" s="39" t="s">
        <v>1725</v>
      </c>
      <c r="B634" s="128">
        <f t="shared" si="40"/>
        <v>3.67</v>
      </c>
      <c r="C634" s="41">
        <v>0.38</v>
      </c>
      <c r="D634" s="40">
        <v>0.67</v>
      </c>
      <c r="E634" s="39">
        <v>2840</v>
      </c>
      <c r="F634" s="110">
        <v>0.754</v>
      </c>
      <c r="G634" s="118">
        <v>0.54</v>
      </c>
      <c r="H634" s="42">
        <f t="shared" si="39"/>
        <v>15.93</v>
      </c>
      <c r="L634">
        <v>5.61</v>
      </c>
    </row>
    <row r="635" spans="1:12">
      <c r="A635" s="39" t="s">
        <v>1726</v>
      </c>
      <c r="B635" s="128">
        <f t="shared" si="40"/>
        <v>3.88</v>
      </c>
      <c r="C635" s="41">
        <v>0.38</v>
      </c>
      <c r="D635" s="40">
        <v>0.67</v>
      </c>
      <c r="E635" s="39">
        <v>3000</v>
      </c>
      <c r="F635" s="110">
        <v>0.754</v>
      </c>
      <c r="G635" s="118">
        <v>0.54</v>
      </c>
      <c r="H635" s="42">
        <f t="shared" si="39"/>
        <v>16.829999999999998</v>
      </c>
      <c r="L635">
        <v>5.61</v>
      </c>
    </row>
    <row r="636" spans="1:12">
      <c r="A636" s="39" t="s">
        <v>1727</v>
      </c>
      <c r="B636" s="128">
        <f t="shared" si="40"/>
        <v>4.2699999999999996</v>
      </c>
      <c r="C636" s="41">
        <v>0.38</v>
      </c>
      <c r="D636" s="40">
        <v>0.67</v>
      </c>
      <c r="E636" s="39">
        <v>3300</v>
      </c>
      <c r="F636" s="110">
        <v>0.754</v>
      </c>
      <c r="G636" s="118">
        <v>0.54</v>
      </c>
      <c r="H636" s="42">
        <f t="shared" si="39"/>
        <v>18.510000000000002</v>
      </c>
      <c r="L636">
        <v>5.61</v>
      </c>
    </row>
    <row r="637" spans="1:12">
      <c r="A637" s="39" t="s">
        <v>1728</v>
      </c>
      <c r="B637" s="128">
        <f t="shared" si="40"/>
        <v>4.55</v>
      </c>
      <c r="C637" s="41">
        <v>0.38</v>
      </c>
      <c r="D637" s="40">
        <v>0.67</v>
      </c>
      <c r="E637" s="39">
        <v>3520</v>
      </c>
      <c r="F637" s="110">
        <v>0.754</v>
      </c>
      <c r="G637" s="118">
        <v>0.54</v>
      </c>
      <c r="H637" s="42">
        <f t="shared" si="39"/>
        <v>19.75</v>
      </c>
      <c r="L637">
        <v>5.61</v>
      </c>
    </row>
    <row r="638" spans="1:12">
      <c r="A638" s="39" t="s">
        <v>1729</v>
      </c>
      <c r="B638" s="128">
        <f t="shared" si="40"/>
        <v>4.59</v>
      </c>
      <c r="C638" s="41">
        <v>0.38</v>
      </c>
      <c r="D638" s="40">
        <v>0.67</v>
      </c>
      <c r="E638" s="39">
        <v>3550</v>
      </c>
      <c r="F638" s="110">
        <v>0.754</v>
      </c>
      <c r="G638" s="118">
        <v>0.54</v>
      </c>
      <c r="H638" s="42">
        <f t="shared" si="39"/>
        <v>19.920000000000002</v>
      </c>
      <c r="L638">
        <v>5.61</v>
      </c>
    </row>
    <row r="639" spans="1:12">
      <c r="A639" s="39" t="s">
        <v>1730</v>
      </c>
      <c r="B639" s="128">
        <f t="shared" si="40"/>
        <v>4.87</v>
      </c>
      <c r="C639" s="41">
        <v>0.38</v>
      </c>
      <c r="D639" s="40">
        <v>0.67</v>
      </c>
      <c r="E639" s="39">
        <v>3760</v>
      </c>
      <c r="F639" s="110">
        <v>0.754</v>
      </c>
      <c r="G639" s="118">
        <v>0.54</v>
      </c>
      <c r="H639" s="42">
        <f t="shared" si="39"/>
        <v>21.09</v>
      </c>
      <c r="L639">
        <v>5.61</v>
      </c>
    </row>
    <row r="640" spans="1:12">
      <c r="A640" s="39" t="s">
        <v>1731</v>
      </c>
      <c r="B640" s="128">
        <v>4.8899999999999997</v>
      </c>
      <c r="C640" s="41">
        <v>0.38</v>
      </c>
      <c r="D640" s="40">
        <v>0.67</v>
      </c>
      <c r="E640" s="39">
        <v>3784</v>
      </c>
      <c r="F640" s="110">
        <v>0.754</v>
      </c>
      <c r="G640" s="118">
        <v>0.54</v>
      </c>
      <c r="H640" s="42">
        <f t="shared" si="39"/>
        <v>21.23</v>
      </c>
      <c r="L640">
        <v>5.61</v>
      </c>
    </row>
    <row r="641" spans="1:12">
      <c r="A641" s="39" t="s">
        <v>1732</v>
      </c>
      <c r="B641" s="128">
        <v>5</v>
      </c>
      <c r="C641" s="41">
        <v>0.38</v>
      </c>
      <c r="D641" s="40">
        <v>0.67</v>
      </c>
      <c r="E641" s="39">
        <v>3960</v>
      </c>
      <c r="F641" s="110">
        <v>0.72099999999999997</v>
      </c>
      <c r="G641" s="118">
        <v>0.54</v>
      </c>
      <c r="H641" s="42">
        <f t="shared" si="39"/>
        <v>20.95</v>
      </c>
      <c r="L641">
        <v>5.29</v>
      </c>
    </row>
    <row r="642" spans="1:12">
      <c r="A642" s="39" t="s">
        <v>1733</v>
      </c>
      <c r="B642" s="128">
        <f t="shared" si="40"/>
        <v>5.04</v>
      </c>
      <c r="C642" s="41">
        <v>0.38</v>
      </c>
      <c r="D642" s="40">
        <v>0.67</v>
      </c>
      <c r="E642" s="39">
        <v>4000</v>
      </c>
      <c r="F642" s="110">
        <v>0.72099999999999997</v>
      </c>
      <c r="G642" s="118">
        <v>0.54</v>
      </c>
      <c r="H642" s="42">
        <f t="shared" si="39"/>
        <v>21.16</v>
      </c>
      <c r="L642">
        <v>5.29</v>
      </c>
    </row>
    <row r="643" spans="1:12">
      <c r="A643" s="39" t="s">
        <v>1734</v>
      </c>
      <c r="B643" s="128">
        <f t="shared" si="40"/>
        <v>5.16</v>
      </c>
      <c r="C643" s="41">
        <v>0.38</v>
      </c>
      <c r="D643" s="40">
        <v>0.67</v>
      </c>
      <c r="E643" s="39">
        <v>4092</v>
      </c>
      <c r="F643" s="110">
        <v>0.72099999999999997</v>
      </c>
      <c r="G643" s="118">
        <v>0.54</v>
      </c>
      <c r="H643" s="42">
        <f t="shared" si="39"/>
        <v>21.65</v>
      </c>
      <c r="L643">
        <v>5.29</v>
      </c>
    </row>
    <row r="644" spans="1:12">
      <c r="A644" s="39" t="s">
        <v>1735</v>
      </c>
      <c r="B644" s="128">
        <f t="shared" si="40"/>
        <v>5.37</v>
      </c>
      <c r="C644" s="41">
        <v>0.38</v>
      </c>
      <c r="D644" s="40">
        <v>0.67</v>
      </c>
      <c r="E644" s="39">
        <v>4260</v>
      </c>
      <c r="F644" s="110">
        <v>0.72099999999999997</v>
      </c>
      <c r="G644" s="118">
        <v>0.54</v>
      </c>
      <c r="H644" s="42">
        <f t="shared" si="39"/>
        <v>22.54</v>
      </c>
      <c r="L644">
        <v>5.29</v>
      </c>
    </row>
    <row r="645" spans="1:12">
      <c r="A645" s="39" t="s">
        <v>1736</v>
      </c>
      <c r="B645" s="128">
        <f t="shared" si="40"/>
        <v>6.31</v>
      </c>
      <c r="C645" s="41">
        <v>0.38</v>
      </c>
      <c r="D645" s="40">
        <v>0.67</v>
      </c>
      <c r="E645" s="39">
        <v>5000</v>
      </c>
      <c r="F645" s="110">
        <v>0.72099999999999997</v>
      </c>
      <c r="G645" s="118">
        <v>0.54</v>
      </c>
      <c r="H645" s="42">
        <f t="shared" si="39"/>
        <v>26.45</v>
      </c>
      <c r="L645">
        <v>5.29</v>
      </c>
    </row>
    <row r="646" spans="1:12">
      <c r="A646" s="39" t="s">
        <v>1737</v>
      </c>
      <c r="B646" s="128">
        <f t="shared" si="40"/>
        <v>6.45</v>
      </c>
      <c r="C646" s="41">
        <v>0.38</v>
      </c>
      <c r="D646" s="40">
        <v>0.67</v>
      </c>
      <c r="E646" s="39">
        <v>5115</v>
      </c>
      <c r="F646" s="110">
        <v>0.72099999999999997</v>
      </c>
      <c r="G646" s="118">
        <v>0.54</v>
      </c>
      <c r="H646" s="42">
        <f t="shared" si="39"/>
        <v>27.06</v>
      </c>
      <c r="L646">
        <v>5.29</v>
      </c>
    </row>
    <row r="647" spans="1:12">
      <c r="A647" s="39" t="s">
        <v>1738</v>
      </c>
      <c r="B647" s="128">
        <v>6.72</v>
      </c>
      <c r="C647" s="41">
        <v>0.38</v>
      </c>
      <c r="D647" s="40">
        <v>0.67</v>
      </c>
      <c r="E647" s="39">
        <v>5325</v>
      </c>
      <c r="F647" s="110">
        <v>0.72099999999999997</v>
      </c>
      <c r="G647" s="118">
        <v>0.54</v>
      </c>
      <c r="H647" s="42">
        <f t="shared" si="39"/>
        <v>28.17</v>
      </c>
      <c r="L647">
        <v>5.29</v>
      </c>
    </row>
    <row r="648" spans="1:12">
      <c r="A648" s="39" t="s">
        <v>1739</v>
      </c>
      <c r="B648" s="128">
        <f t="shared" si="40"/>
        <v>7.16</v>
      </c>
      <c r="C648" s="41">
        <v>0.38</v>
      </c>
      <c r="D648" s="40">
        <v>0.67</v>
      </c>
      <c r="E648" s="39">
        <v>5676</v>
      </c>
      <c r="F648" s="110">
        <v>0.72099999999999997</v>
      </c>
      <c r="G648" s="118">
        <v>0.54</v>
      </c>
      <c r="H648" s="42">
        <f t="shared" si="39"/>
        <v>30.03</v>
      </c>
      <c r="L648">
        <v>5.29</v>
      </c>
    </row>
    <row r="649" spans="1:12">
      <c r="A649" s="39" t="s">
        <v>1740</v>
      </c>
      <c r="B649" s="128">
        <f t="shared" si="40"/>
        <v>9.2899999999999991</v>
      </c>
      <c r="C649" s="41">
        <v>0.38</v>
      </c>
      <c r="D649" s="40">
        <v>0.67</v>
      </c>
      <c r="E649" s="39">
        <v>7368</v>
      </c>
      <c r="F649" s="110">
        <v>0.72099999999999997</v>
      </c>
      <c r="G649" s="118">
        <v>0.54</v>
      </c>
      <c r="H649" s="42">
        <f t="shared" si="39"/>
        <v>38.979999999999997</v>
      </c>
      <c r="L649">
        <v>5.29</v>
      </c>
    </row>
    <row r="650" spans="1:12">
      <c r="A650" s="39" t="s">
        <v>1767</v>
      </c>
      <c r="B650" s="128">
        <v>9.6</v>
      </c>
      <c r="C650" s="41">
        <v>0.38</v>
      </c>
      <c r="D650" s="40">
        <v>0.67</v>
      </c>
      <c r="E650" s="39">
        <v>7608</v>
      </c>
      <c r="F650" s="110">
        <v>0.72099999999999997</v>
      </c>
      <c r="G650" s="118">
        <v>0.54</v>
      </c>
      <c r="H650" s="42">
        <f t="shared" si="39"/>
        <v>40.25</v>
      </c>
      <c r="L650">
        <v>5.29</v>
      </c>
    </row>
    <row r="651" spans="1:12">
      <c r="A651" s="39" t="s">
        <v>1741</v>
      </c>
      <c r="B651" s="128">
        <f t="shared" si="40"/>
        <v>9.69</v>
      </c>
      <c r="C651" s="41">
        <v>0.38</v>
      </c>
      <c r="D651" s="40">
        <v>0.67</v>
      </c>
      <c r="E651" s="39">
        <v>7920</v>
      </c>
      <c r="F651" s="110">
        <v>0.68300000000000005</v>
      </c>
      <c r="G651" s="118">
        <v>0.54</v>
      </c>
      <c r="H651" s="42">
        <f t="shared" si="39"/>
        <v>41.9</v>
      </c>
      <c r="L651">
        <v>5.29</v>
      </c>
    </row>
    <row r="652" spans="1:12">
      <c r="A652" s="39" t="s">
        <v>1742</v>
      </c>
      <c r="B652" s="128">
        <f t="shared" si="40"/>
        <v>10.01</v>
      </c>
      <c r="C652" s="41">
        <v>0.38</v>
      </c>
      <c r="D652" s="40">
        <v>0.67</v>
      </c>
      <c r="E652" s="39">
        <v>8184</v>
      </c>
      <c r="F652" s="110">
        <v>0.68300000000000005</v>
      </c>
      <c r="G652" s="118">
        <v>0.54</v>
      </c>
      <c r="H652" s="42">
        <f t="shared" si="39"/>
        <v>43.29</v>
      </c>
      <c r="L652">
        <v>5.29</v>
      </c>
    </row>
    <row r="653" spans="1:12">
      <c r="A653" s="39" t="s">
        <v>1743</v>
      </c>
      <c r="B653" s="128">
        <f t="shared" si="40"/>
        <v>10.33</v>
      </c>
      <c r="C653" s="41">
        <v>0.38</v>
      </c>
      <c r="D653" s="40">
        <v>0.67</v>
      </c>
      <c r="E653" s="39">
        <v>8448</v>
      </c>
      <c r="F653" s="110">
        <v>0.68300000000000005</v>
      </c>
      <c r="G653" s="118">
        <v>0.54</v>
      </c>
      <c r="H653" s="42">
        <f t="shared" ref="H653:H670" si="41">ROUND((L653/1000)*E653,2)</f>
        <v>44.69</v>
      </c>
      <c r="L653">
        <v>5.29</v>
      </c>
    </row>
    <row r="654" spans="1:12">
      <c r="A654" s="39" t="s">
        <v>1744</v>
      </c>
      <c r="B654" s="128">
        <f t="shared" si="40"/>
        <v>10.42</v>
      </c>
      <c r="C654" s="41">
        <v>0.38</v>
      </c>
      <c r="D654" s="40">
        <v>0.67</v>
      </c>
      <c r="E654" s="39">
        <v>8520</v>
      </c>
      <c r="F654" s="110">
        <v>0.68300000000000005</v>
      </c>
      <c r="G654" s="118">
        <v>0.54</v>
      </c>
      <c r="H654" s="42">
        <f t="shared" si="41"/>
        <v>45.07</v>
      </c>
      <c r="L654">
        <v>5.29</v>
      </c>
    </row>
    <row r="655" spans="1:12">
      <c r="A655" s="39" t="s">
        <v>1745</v>
      </c>
      <c r="B655" s="128">
        <f t="shared" ref="B655:B657" si="42">ROUND(((E655/1000)*(G655)+(E655/1000)*F655),2)</f>
        <v>11.19</v>
      </c>
      <c r="C655" s="41">
        <v>0.38</v>
      </c>
      <c r="D655" s="40">
        <v>0.67</v>
      </c>
      <c r="E655" s="39">
        <v>9150</v>
      </c>
      <c r="F655" s="110">
        <v>0.68300000000000005</v>
      </c>
      <c r="G655" s="118">
        <v>0.54</v>
      </c>
      <c r="H655" s="42">
        <f t="shared" si="41"/>
        <v>48.4</v>
      </c>
      <c r="L655">
        <v>5.29</v>
      </c>
    </row>
    <row r="656" spans="1:12">
      <c r="A656" s="39" t="s">
        <v>1746</v>
      </c>
      <c r="B656" s="128">
        <f t="shared" si="42"/>
        <v>14.68</v>
      </c>
      <c r="C656" s="41">
        <v>0.38</v>
      </c>
      <c r="D656" s="40">
        <v>0.67</v>
      </c>
      <c r="E656" s="39">
        <v>12000</v>
      </c>
      <c r="F656" s="110">
        <v>0.68300000000000005</v>
      </c>
      <c r="G656" s="118">
        <v>0.54</v>
      </c>
      <c r="H656" s="42">
        <f t="shared" si="41"/>
        <v>63.48</v>
      </c>
      <c r="L656">
        <v>5.29</v>
      </c>
    </row>
    <row r="657" spans="1:14">
      <c r="A657" s="49" t="s">
        <v>1747</v>
      </c>
      <c r="B657" s="128">
        <f t="shared" si="42"/>
        <v>15.63</v>
      </c>
      <c r="C657" s="41">
        <v>0.38</v>
      </c>
      <c r="D657" s="40">
        <v>0.67</v>
      </c>
      <c r="E657" s="39">
        <v>12780</v>
      </c>
      <c r="F657" s="110">
        <v>0.68300000000000005</v>
      </c>
      <c r="G657" s="118">
        <v>0.54</v>
      </c>
      <c r="H657" s="42">
        <f t="shared" si="41"/>
        <v>67.61</v>
      </c>
      <c r="L657">
        <v>5.29</v>
      </c>
    </row>
    <row r="658" spans="1:14">
      <c r="A658" s="39" t="s">
        <v>1748</v>
      </c>
      <c r="B658" s="128">
        <f>ROUND(((E658/1000)*F658),2)</f>
        <v>12.69</v>
      </c>
      <c r="C658" s="41">
        <v>0.38</v>
      </c>
      <c r="D658" s="40">
        <v>0</v>
      </c>
      <c r="E658" s="39">
        <v>19500</v>
      </c>
      <c r="F658" s="110">
        <v>0.65059999999999996</v>
      </c>
      <c r="G658" s="118">
        <v>0</v>
      </c>
      <c r="H658" s="42">
        <f t="shared" si="41"/>
        <v>103.16</v>
      </c>
      <c r="L658">
        <v>5.29</v>
      </c>
    </row>
    <row r="659" spans="1:14">
      <c r="A659" s="39" t="s">
        <v>1749</v>
      </c>
      <c r="B659" s="128">
        <f t="shared" ref="B659:B661" si="43">ROUND(((E659/1000)*F659),2)</f>
        <v>13.01</v>
      </c>
      <c r="C659" s="41">
        <v>0.38</v>
      </c>
      <c r="D659" s="40">
        <v>0</v>
      </c>
      <c r="E659" s="39">
        <v>20000</v>
      </c>
      <c r="F659" s="110">
        <v>0.65059999999999996</v>
      </c>
      <c r="G659" s="118">
        <v>0</v>
      </c>
      <c r="H659" s="42">
        <f t="shared" si="41"/>
        <v>105.8</v>
      </c>
      <c r="L659">
        <v>5.29</v>
      </c>
    </row>
    <row r="660" spans="1:14">
      <c r="A660" s="39" t="s">
        <v>1750</v>
      </c>
      <c r="B660" s="128">
        <f t="shared" si="43"/>
        <v>19.52</v>
      </c>
      <c r="C660" s="41">
        <v>0.38</v>
      </c>
      <c r="D660" s="40">
        <v>0</v>
      </c>
      <c r="E660" s="39">
        <v>30000</v>
      </c>
      <c r="F660" s="110">
        <v>0.65059999999999996</v>
      </c>
      <c r="G660" s="118">
        <v>0</v>
      </c>
      <c r="H660" s="42">
        <f t="shared" si="41"/>
        <v>158.69999999999999</v>
      </c>
      <c r="L660">
        <v>5.29</v>
      </c>
    </row>
    <row r="661" spans="1:14">
      <c r="A661" s="39" t="s">
        <v>1751</v>
      </c>
      <c r="B661" s="128">
        <f t="shared" si="43"/>
        <v>32.53</v>
      </c>
      <c r="C661" s="41">
        <v>0.38</v>
      </c>
      <c r="D661" s="40">
        <v>0</v>
      </c>
      <c r="E661" s="39">
        <v>50000</v>
      </c>
      <c r="F661" s="110">
        <v>0.65059999999999996</v>
      </c>
      <c r="G661" s="118">
        <v>0</v>
      </c>
      <c r="H661" s="42">
        <f t="shared" si="41"/>
        <v>264.5</v>
      </c>
      <c r="L661">
        <v>5.29</v>
      </c>
    </row>
    <row r="662" spans="1:14">
      <c r="A662" s="39" t="s">
        <v>1140</v>
      </c>
      <c r="B662" s="58"/>
      <c r="C662" s="41">
        <v>0.35</v>
      </c>
      <c r="D662" s="40"/>
      <c r="E662" s="39">
        <v>473</v>
      </c>
      <c r="F662" s="39"/>
      <c r="H662" s="42">
        <f t="shared" si="41"/>
        <v>1.42</v>
      </c>
      <c r="L662">
        <v>3</v>
      </c>
    </row>
    <row r="663" spans="1:14">
      <c r="A663" s="39" t="s">
        <v>1141</v>
      </c>
      <c r="B663" s="58"/>
      <c r="C663" s="41">
        <v>0.35</v>
      </c>
      <c r="D663" s="40"/>
      <c r="E663" s="39">
        <v>500</v>
      </c>
      <c r="F663" s="39"/>
      <c r="H663" s="42">
        <f t="shared" si="41"/>
        <v>1.5</v>
      </c>
      <c r="L663">
        <v>3</v>
      </c>
    </row>
    <row r="664" spans="1:14">
      <c r="A664" s="39" t="s">
        <v>595</v>
      </c>
      <c r="B664" s="58"/>
      <c r="C664" s="41">
        <v>0.35</v>
      </c>
      <c r="D664" s="40"/>
      <c r="E664" s="39">
        <v>1000</v>
      </c>
      <c r="F664" s="39"/>
      <c r="H664" s="42">
        <f t="shared" si="41"/>
        <v>3</v>
      </c>
      <c r="L664">
        <v>3</v>
      </c>
    </row>
    <row r="665" spans="1:14">
      <c r="A665" s="39" t="s">
        <v>596</v>
      </c>
      <c r="B665" s="58"/>
      <c r="C665" s="41">
        <v>0.35</v>
      </c>
      <c r="D665" s="40"/>
      <c r="E665" s="39">
        <v>1320</v>
      </c>
      <c r="F665" s="39"/>
      <c r="H665" s="42">
        <f t="shared" si="41"/>
        <v>3.96</v>
      </c>
      <c r="L665">
        <v>3</v>
      </c>
    </row>
    <row r="666" spans="1:14">
      <c r="A666" s="39" t="s">
        <v>1158</v>
      </c>
      <c r="B666" s="58"/>
      <c r="C666" s="41">
        <v>0.35</v>
      </c>
      <c r="D666" s="40"/>
      <c r="E666" s="39">
        <v>1420</v>
      </c>
      <c r="F666" s="39"/>
      <c r="H666" s="42">
        <f t="shared" si="41"/>
        <v>4.26</v>
      </c>
      <c r="L666">
        <v>3</v>
      </c>
    </row>
    <row r="667" spans="1:14">
      <c r="A667" s="39" t="s">
        <v>1159</v>
      </c>
      <c r="B667" s="58"/>
      <c r="C667" s="41">
        <v>0.35</v>
      </c>
      <c r="D667" s="40"/>
      <c r="E667" s="39">
        <v>1892</v>
      </c>
      <c r="F667" s="39"/>
      <c r="H667" s="42">
        <f t="shared" si="41"/>
        <v>5.68</v>
      </c>
      <c r="L667">
        <v>3</v>
      </c>
    </row>
    <row r="668" spans="1:14">
      <c r="A668" s="39" t="s">
        <v>618</v>
      </c>
      <c r="B668" s="58"/>
      <c r="C668" s="41">
        <v>0.35</v>
      </c>
      <c r="D668" s="40"/>
      <c r="E668" s="39">
        <v>2046</v>
      </c>
      <c r="F668" s="39"/>
      <c r="H668" s="42">
        <f t="shared" si="41"/>
        <v>6.14</v>
      </c>
      <c r="L668">
        <v>3</v>
      </c>
    </row>
    <row r="669" spans="1:14">
      <c r="A669" s="39" t="s">
        <v>597</v>
      </c>
      <c r="B669" s="58"/>
      <c r="C669" s="41">
        <v>0.35</v>
      </c>
      <c r="D669" s="40"/>
      <c r="E669" s="39">
        <v>2130</v>
      </c>
      <c r="F669" s="39"/>
      <c r="H669" s="42">
        <f t="shared" si="41"/>
        <v>6.39</v>
      </c>
      <c r="L669">
        <v>3</v>
      </c>
    </row>
    <row r="670" spans="1:14">
      <c r="A670" s="39" t="s">
        <v>598</v>
      </c>
      <c r="B670" s="58"/>
      <c r="C670" s="41">
        <v>0.35</v>
      </c>
      <c r="D670" s="40"/>
      <c r="E670" s="39">
        <v>4260</v>
      </c>
      <c r="F670" s="39"/>
      <c r="H670" s="42">
        <f t="shared" si="41"/>
        <v>11.2</v>
      </c>
      <c r="L670">
        <v>2.63</v>
      </c>
    </row>
    <row r="671" spans="1:14">
      <c r="A671" s="49" t="s">
        <v>551</v>
      </c>
      <c r="B671" s="58">
        <v>0.55000000000000004</v>
      </c>
      <c r="C671" s="41">
        <v>0.72</v>
      </c>
      <c r="D671" s="40"/>
      <c r="E671" s="39">
        <v>180</v>
      </c>
      <c r="F671" s="40"/>
      <c r="G671" s="42"/>
      <c r="H671" s="42">
        <f t="shared" ref="H671:H689" si="44">(($H$690/$E$690*N671)*E671)</f>
        <v>1.2407999999999999</v>
      </c>
      <c r="I671" s="42">
        <f t="shared" ref="I671:I689" si="45">(($I$690/$E$690)*N671)*E671</f>
        <v>1.5407999999999999</v>
      </c>
      <c r="N671" s="45">
        <v>1</v>
      </c>
    </row>
    <row r="672" spans="1:14">
      <c r="A672" s="49" t="s">
        <v>552</v>
      </c>
      <c r="B672" s="127">
        <v>0.61</v>
      </c>
      <c r="C672" s="41">
        <v>0.72</v>
      </c>
      <c r="D672" s="40"/>
      <c r="E672" s="39">
        <v>200</v>
      </c>
      <c r="F672" s="40"/>
      <c r="G672" s="42"/>
      <c r="H672" s="42">
        <f t="shared" si="44"/>
        <v>1.3786666666666665</v>
      </c>
      <c r="I672" s="42">
        <f t="shared" si="45"/>
        <v>1.712</v>
      </c>
      <c r="N672" s="45">
        <v>1</v>
      </c>
    </row>
    <row r="673" spans="1:14">
      <c r="A673" s="49" t="s">
        <v>713</v>
      </c>
      <c r="B673" s="58">
        <v>0.77</v>
      </c>
      <c r="C673" s="41">
        <v>0.72</v>
      </c>
      <c r="D673" s="40"/>
      <c r="E673" s="39">
        <v>250</v>
      </c>
      <c r="F673" s="40"/>
      <c r="G673" s="42"/>
      <c r="H673" s="42">
        <f t="shared" si="44"/>
        <v>1.7233333333333332</v>
      </c>
      <c r="I673" s="42">
        <f t="shared" si="45"/>
        <v>2.14</v>
      </c>
      <c r="N673" s="45">
        <v>1</v>
      </c>
    </row>
    <row r="674" spans="1:14">
      <c r="A674" s="49" t="s">
        <v>553</v>
      </c>
      <c r="B674" s="127">
        <v>0.83</v>
      </c>
      <c r="C674" s="41">
        <v>0.72</v>
      </c>
      <c r="D674" s="40"/>
      <c r="E674" s="39">
        <v>270</v>
      </c>
      <c r="F674" s="40"/>
      <c r="G674" s="42"/>
      <c r="H674" s="42">
        <f t="shared" si="44"/>
        <v>1.8612</v>
      </c>
      <c r="I674" s="42">
        <f t="shared" si="45"/>
        <v>2.3111999999999999</v>
      </c>
      <c r="N674" s="45">
        <v>1</v>
      </c>
    </row>
    <row r="675" spans="1:14">
      <c r="A675" s="49" t="s">
        <v>554</v>
      </c>
      <c r="B675" s="58">
        <v>0.84</v>
      </c>
      <c r="C675" s="41">
        <v>0.72</v>
      </c>
      <c r="D675" s="40"/>
      <c r="E675" s="39">
        <v>275</v>
      </c>
      <c r="F675" s="40"/>
      <c r="G675" s="42"/>
      <c r="H675" s="42">
        <f t="shared" si="44"/>
        <v>1.8956666666666666</v>
      </c>
      <c r="I675" s="42">
        <f t="shared" si="45"/>
        <v>2.3540000000000001</v>
      </c>
      <c r="N675" s="45">
        <v>1</v>
      </c>
    </row>
    <row r="676" spans="1:14">
      <c r="A676" s="49" t="s">
        <v>727</v>
      </c>
      <c r="B676" s="127">
        <v>0.91</v>
      </c>
      <c r="C676" s="41">
        <v>0.72</v>
      </c>
      <c r="D676" s="40"/>
      <c r="E676" s="39">
        <v>296</v>
      </c>
      <c r="F676" s="40"/>
      <c r="G676" s="42"/>
      <c r="H676" s="42">
        <f t="shared" si="44"/>
        <v>2.0404266666666664</v>
      </c>
      <c r="I676" s="42">
        <f t="shared" si="45"/>
        <v>2.53376</v>
      </c>
      <c r="N676" s="45">
        <v>1</v>
      </c>
    </row>
    <row r="677" spans="1:14">
      <c r="A677" s="49" t="s">
        <v>555</v>
      </c>
      <c r="B677" s="58">
        <v>0.93</v>
      </c>
      <c r="C677" s="41">
        <v>0.72</v>
      </c>
      <c r="D677" s="40"/>
      <c r="E677" s="39">
        <v>300</v>
      </c>
      <c r="F677" s="40"/>
      <c r="G677" s="42"/>
      <c r="H677" s="42">
        <f t="shared" si="44"/>
        <v>2.0680000000000001</v>
      </c>
      <c r="I677" s="42">
        <f t="shared" si="45"/>
        <v>2.5680000000000001</v>
      </c>
      <c r="N677" s="45">
        <v>1</v>
      </c>
    </row>
    <row r="678" spans="1:14">
      <c r="A678" s="49" t="s">
        <v>556</v>
      </c>
      <c r="B678" s="127">
        <v>1.01</v>
      </c>
      <c r="C678" s="41">
        <v>0.72</v>
      </c>
      <c r="D678" s="40"/>
      <c r="E678" s="39">
        <v>330</v>
      </c>
      <c r="F678" s="40"/>
      <c r="G678" s="42"/>
      <c r="H678" s="42">
        <f t="shared" si="44"/>
        <v>2.2747999999999999</v>
      </c>
      <c r="I678" s="42">
        <f t="shared" si="45"/>
        <v>2.8247999999999998</v>
      </c>
      <c r="N678" s="45">
        <v>1</v>
      </c>
    </row>
    <row r="679" spans="1:14">
      <c r="A679" s="49" t="s">
        <v>557</v>
      </c>
      <c r="B679" s="127">
        <v>1.05</v>
      </c>
      <c r="C679" s="41">
        <v>0.72</v>
      </c>
      <c r="D679" s="40"/>
      <c r="E679" s="39">
        <v>341</v>
      </c>
      <c r="F679" s="40"/>
      <c r="G679" s="42"/>
      <c r="H679" s="42">
        <f t="shared" si="44"/>
        <v>2.3506266666666664</v>
      </c>
      <c r="I679" s="42">
        <f t="shared" si="45"/>
        <v>2.9189599999999998</v>
      </c>
      <c r="N679" s="45">
        <v>1</v>
      </c>
    </row>
    <row r="680" spans="1:14">
      <c r="A680" s="49" t="s">
        <v>558</v>
      </c>
      <c r="B680" s="127">
        <v>1.0900000000000001</v>
      </c>
      <c r="C680" s="41">
        <v>0.72</v>
      </c>
      <c r="D680" s="40"/>
      <c r="E680" s="39">
        <v>355</v>
      </c>
      <c r="F680" s="40"/>
      <c r="G680" s="42"/>
      <c r="H680" s="42">
        <f t="shared" si="44"/>
        <v>2.4471333333333334</v>
      </c>
      <c r="I680" s="42">
        <f t="shared" si="45"/>
        <v>3.0388000000000002</v>
      </c>
      <c r="N680" s="45">
        <v>1</v>
      </c>
    </row>
    <row r="681" spans="1:14">
      <c r="A681" s="49" t="s">
        <v>559</v>
      </c>
      <c r="B681" s="127">
        <v>1.1499999999999999</v>
      </c>
      <c r="C681" s="41">
        <v>0.72</v>
      </c>
      <c r="D681" s="40"/>
      <c r="E681" s="39">
        <v>375</v>
      </c>
      <c r="F681" s="40"/>
      <c r="G681" s="42"/>
      <c r="H681" s="42">
        <f t="shared" si="44"/>
        <v>2.585</v>
      </c>
      <c r="I681" s="42">
        <f t="shared" si="45"/>
        <v>3.21</v>
      </c>
      <c r="N681" s="45">
        <v>1</v>
      </c>
    </row>
    <row r="682" spans="1:14">
      <c r="A682" s="49" t="s">
        <v>560</v>
      </c>
      <c r="B682" s="58">
        <v>1.22</v>
      </c>
      <c r="C682" s="41">
        <v>0.72</v>
      </c>
      <c r="D682" s="40"/>
      <c r="E682" s="39">
        <v>400</v>
      </c>
      <c r="F682" s="40"/>
      <c r="G682" s="42"/>
      <c r="H682" s="42">
        <f t="shared" si="44"/>
        <v>2.757333333333333</v>
      </c>
      <c r="I682" s="42">
        <f t="shared" si="45"/>
        <v>3.4239999999999999</v>
      </c>
      <c r="N682" s="45">
        <v>1</v>
      </c>
    </row>
    <row r="683" spans="1:14">
      <c r="A683" s="49" t="s">
        <v>561</v>
      </c>
      <c r="B683" s="127">
        <v>1.35</v>
      </c>
      <c r="C683" s="41">
        <v>0.72</v>
      </c>
      <c r="D683" s="40"/>
      <c r="E683" s="39">
        <v>440</v>
      </c>
      <c r="F683" s="40"/>
      <c r="G683" s="42"/>
      <c r="H683" s="42">
        <f t="shared" si="44"/>
        <v>3.0330666666666666</v>
      </c>
      <c r="I683" s="42">
        <f t="shared" si="45"/>
        <v>3.7664</v>
      </c>
      <c r="N683" s="45">
        <v>1</v>
      </c>
    </row>
    <row r="684" spans="1:14">
      <c r="A684" s="49" t="s">
        <v>688</v>
      </c>
      <c r="B684" s="127">
        <v>1.41</v>
      </c>
      <c r="C684" s="41">
        <v>0.72</v>
      </c>
      <c r="D684" s="40"/>
      <c r="E684" s="39">
        <v>458</v>
      </c>
      <c r="F684" s="40"/>
      <c r="G684" s="42"/>
      <c r="H684" s="42">
        <f t="shared" si="44"/>
        <v>3.1571466666666663</v>
      </c>
      <c r="I684" s="42">
        <f t="shared" si="45"/>
        <v>3.92048</v>
      </c>
      <c r="N684" s="45">
        <v>1</v>
      </c>
    </row>
    <row r="685" spans="1:14">
      <c r="A685" s="49" t="s">
        <v>562</v>
      </c>
      <c r="B685" s="127">
        <v>1.45</v>
      </c>
      <c r="C685" s="41">
        <v>0.72</v>
      </c>
      <c r="D685" s="40"/>
      <c r="E685" s="39">
        <v>473</v>
      </c>
      <c r="F685" s="40"/>
      <c r="G685" s="42"/>
      <c r="H685" s="42">
        <f t="shared" si="44"/>
        <v>3.2605466666666665</v>
      </c>
      <c r="I685" s="42">
        <f t="shared" si="45"/>
        <v>4.0488799999999996</v>
      </c>
      <c r="N685" s="45">
        <v>1</v>
      </c>
    </row>
    <row r="686" spans="1:14">
      <c r="A686" s="49" t="s">
        <v>563</v>
      </c>
      <c r="B686" s="127">
        <v>1.54</v>
      </c>
      <c r="C686" s="41">
        <v>0.72</v>
      </c>
      <c r="D686" s="40"/>
      <c r="E686" s="39">
        <v>500</v>
      </c>
      <c r="F686" s="40"/>
      <c r="G686" s="42"/>
      <c r="H686" s="42">
        <f t="shared" si="44"/>
        <v>3.4466666666666663</v>
      </c>
      <c r="I686" s="42">
        <f t="shared" si="45"/>
        <v>4.28</v>
      </c>
      <c r="N686" s="45">
        <v>1</v>
      </c>
    </row>
    <row r="687" spans="1:14">
      <c r="A687" s="49" t="s">
        <v>1167</v>
      </c>
      <c r="B687" s="58">
        <v>1.74</v>
      </c>
      <c r="C687" s="41">
        <v>0.72</v>
      </c>
      <c r="D687" s="40"/>
      <c r="E687" s="39">
        <v>568</v>
      </c>
      <c r="F687" s="40"/>
      <c r="G687" s="42"/>
      <c r="H687" s="42">
        <f t="shared" si="44"/>
        <v>3.915413333333333</v>
      </c>
      <c r="I687" s="42">
        <f t="shared" si="45"/>
        <v>4.8620799999999997</v>
      </c>
      <c r="N687" s="45">
        <v>1</v>
      </c>
    </row>
    <row r="688" spans="1:14">
      <c r="A688" s="49" t="s">
        <v>704</v>
      </c>
      <c r="B688" s="58">
        <v>2.14</v>
      </c>
      <c r="C688" s="41">
        <v>0.72</v>
      </c>
      <c r="D688" s="40"/>
      <c r="E688" s="39">
        <v>700</v>
      </c>
      <c r="F688" s="40"/>
      <c r="G688" s="42"/>
      <c r="H688" s="42">
        <f t="shared" si="44"/>
        <v>4.825333333333333</v>
      </c>
      <c r="I688" s="42">
        <f t="shared" si="45"/>
        <v>5.992</v>
      </c>
      <c r="N688" s="45">
        <v>1</v>
      </c>
    </row>
    <row r="689" spans="1:14">
      <c r="A689" s="49" t="s">
        <v>1795</v>
      </c>
      <c r="B689" s="58">
        <v>2.17</v>
      </c>
      <c r="C689" s="41">
        <v>0.72</v>
      </c>
      <c r="D689" s="40"/>
      <c r="E689" s="39">
        <v>710</v>
      </c>
      <c r="F689" s="40"/>
      <c r="G689" s="42"/>
      <c r="H689" s="42">
        <f t="shared" si="44"/>
        <v>4.8942666666666668</v>
      </c>
      <c r="I689" s="42">
        <f t="shared" si="45"/>
        <v>6.0776000000000003</v>
      </c>
      <c r="N689" s="45">
        <v>1</v>
      </c>
    </row>
    <row r="690" spans="1:14">
      <c r="A690" s="49" t="s">
        <v>564</v>
      </c>
      <c r="B690" s="127">
        <v>2.2999999999999998</v>
      </c>
      <c r="C690" s="41">
        <v>0.72</v>
      </c>
      <c r="D690" s="40"/>
      <c r="E690" s="39">
        <v>750</v>
      </c>
      <c r="F690" s="40"/>
      <c r="G690" s="42"/>
      <c r="H690" s="60">
        <v>5.17</v>
      </c>
      <c r="I690" s="60">
        <v>6.42</v>
      </c>
      <c r="N690" s="45">
        <v>1</v>
      </c>
    </row>
    <row r="691" spans="1:14">
      <c r="A691" s="49" t="s">
        <v>1257</v>
      </c>
      <c r="B691" s="58">
        <v>2.44</v>
      </c>
      <c r="C691" s="41">
        <v>0.72</v>
      </c>
      <c r="D691" s="40"/>
      <c r="E691" s="39">
        <v>800</v>
      </c>
      <c r="F691" s="40"/>
      <c r="G691" s="42"/>
      <c r="H691" s="60">
        <f>(($H$690/$E$690*N691)*E691)</f>
        <v>5.5146666666666659</v>
      </c>
      <c r="I691" s="60">
        <f>(($I$690/$E$690)*N691)*E691</f>
        <v>6.8479999999999999</v>
      </c>
      <c r="N691" s="45">
        <v>1</v>
      </c>
    </row>
    <row r="692" spans="1:14">
      <c r="A692" s="49" t="s">
        <v>1166</v>
      </c>
      <c r="B692" s="58">
        <v>2.72</v>
      </c>
      <c r="C692" s="41">
        <v>0.72</v>
      </c>
      <c r="D692" s="40"/>
      <c r="E692" s="39">
        <v>888</v>
      </c>
      <c r="F692" s="40"/>
      <c r="G692" s="42"/>
      <c r="H692" s="42">
        <f t="shared" ref="H692:H700" si="46">(($H$690/$E$690*N692)*E692)</f>
        <v>6.1212799999999996</v>
      </c>
      <c r="I692" s="42">
        <f t="shared" ref="I692:I700" si="47">(($I$690/$E$690)*N692)*E692</f>
        <v>7.60128</v>
      </c>
      <c r="N692" s="45">
        <v>1</v>
      </c>
    </row>
    <row r="693" spans="1:14">
      <c r="A693" s="49" t="s">
        <v>565</v>
      </c>
      <c r="B693" s="58">
        <v>2.76</v>
      </c>
      <c r="C693" s="41">
        <v>0.72</v>
      </c>
      <c r="D693" s="40"/>
      <c r="E693" s="39">
        <v>900</v>
      </c>
      <c r="F693" s="40"/>
      <c r="G693" s="42"/>
      <c r="H693" s="42">
        <f t="shared" si="46"/>
        <v>6.2039999999999997</v>
      </c>
      <c r="I693" s="42">
        <f t="shared" si="47"/>
        <v>7.7039999999999997</v>
      </c>
      <c r="N693" s="45">
        <v>1</v>
      </c>
    </row>
    <row r="694" spans="1:14">
      <c r="A694" s="49" t="s">
        <v>1177</v>
      </c>
      <c r="B694" s="127">
        <v>2.91</v>
      </c>
      <c r="C694" s="41">
        <v>0.72</v>
      </c>
      <c r="D694" s="40"/>
      <c r="E694" s="39">
        <v>946</v>
      </c>
      <c r="F694" s="40"/>
      <c r="G694" s="42"/>
      <c r="H694" s="42">
        <f t="shared" si="46"/>
        <v>6.521093333333333</v>
      </c>
      <c r="I694" s="42">
        <f t="shared" si="47"/>
        <v>8.0977599999999992</v>
      </c>
      <c r="N694" s="45">
        <v>1</v>
      </c>
    </row>
    <row r="695" spans="1:14">
      <c r="A695" s="49" t="s">
        <v>566</v>
      </c>
      <c r="B695" s="127">
        <v>3.07</v>
      </c>
      <c r="C695" s="41">
        <v>0.72</v>
      </c>
      <c r="D695" s="40"/>
      <c r="E695" s="39">
        <v>1000</v>
      </c>
      <c r="F695" s="40"/>
      <c r="G695" s="42"/>
      <c r="H695" s="42">
        <f t="shared" si="46"/>
        <v>6.8933333333333326</v>
      </c>
      <c r="I695" s="42">
        <f t="shared" si="47"/>
        <v>8.56</v>
      </c>
      <c r="N695" s="45">
        <v>1</v>
      </c>
    </row>
    <row r="696" spans="1:14">
      <c r="A696" s="49" t="s">
        <v>726</v>
      </c>
      <c r="B696" s="58">
        <v>3.3</v>
      </c>
      <c r="C696" s="41">
        <v>0.72</v>
      </c>
      <c r="D696" s="40"/>
      <c r="E696" s="39">
        <v>1080</v>
      </c>
      <c r="F696" s="40"/>
      <c r="G696" s="42"/>
      <c r="H696" s="42">
        <f t="shared" si="46"/>
        <v>7.4447999999999999</v>
      </c>
      <c r="I696" s="42">
        <f t="shared" si="47"/>
        <v>9.2447999999999997</v>
      </c>
      <c r="N696" s="45">
        <v>1</v>
      </c>
    </row>
    <row r="697" spans="1:14">
      <c r="A697" s="49" t="s">
        <v>567</v>
      </c>
      <c r="B697" s="58">
        <v>3.37</v>
      </c>
      <c r="C697" s="41">
        <v>0.72</v>
      </c>
      <c r="D697" s="40"/>
      <c r="E697" s="39">
        <v>1100</v>
      </c>
      <c r="F697" s="40"/>
      <c r="G697" s="42"/>
      <c r="H697" s="42">
        <f t="shared" si="46"/>
        <v>7.5826666666666664</v>
      </c>
      <c r="I697" s="42">
        <f t="shared" si="47"/>
        <v>9.4160000000000004</v>
      </c>
      <c r="N697" s="45">
        <v>1</v>
      </c>
    </row>
    <row r="698" spans="1:14">
      <c r="A698" s="49" t="s">
        <v>568</v>
      </c>
      <c r="B698" s="58">
        <v>3.49</v>
      </c>
      <c r="C698" s="41">
        <v>0.72</v>
      </c>
      <c r="D698" s="40"/>
      <c r="E698" s="39">
        <v>1140</v>
      </c>
      <c r="F698" s="40"/>
      <c r="G698" s="42"/>
      <c r="H698" s="42">
        <f t="shared" si="46"/>
        <v>7.8583999999999996</v>
      </c>
      <c r="I698" s="42">
        <f t="shared" si="47"/>
        <v>9.7584</v>
      </c>
      <c r="N698" s="45">
        <v>1</v>
      </c>
    </row>
    <row r="699" spans="1:14">
      <c r="A699" s="49" t="s">
        <v>1178</v>
      </c>
      <c r="B699" s="127">
        <v>3.64</v>
      </c>
      <c r="C699" s="41">
        <v>0.72</v>
      </c>
      <c r="D699" s="40"/>
      <c r="E699" s="39">
        <v>1184</v>
      </c>
      <c r="F699" s="40"/>
      <c r="G699" s="42"/>
      <c r="H699" s="42">
        <f t="shared" si="46"/>
        <v>8.1617066666666656</v>
      </c>
      <c r="I699" s="42">
        <f t="shared" si="47"/>
        <v>10.13504</v>
      </c>
      <c r="N699" s="45">
        <v>1</v>
      </c>
    </row>
    <row r="700" spans="1:14">
      <c r="A700" s="49" t="s">
        <v>569</v>
      </c>
      <c r="B700" s="127">
        <v>3.69</v>
      </c>
      <c r="C700" s="41">
        <v>0.72</v>
      </c>
      <c r="D700" s="40"/>
      <c r="E700" s="39">
        <v>1200</v>
      </c>
      <c r="F700" s="40"/>
      <c r="G700" s="42"/>
      <c r="H700" s="42">
        <f t="shared" si="46"/>
        <v>8.2720000000000002</v>
      </c>
      <c r="I700" s="42">
        <f t="shared" si="47"/>
        <v>10.272</v>
      </c>
      <c r="N700" s="45">
        <v>1</v>
      </c>
    </row>
    <row r="701" spans="1:14">
      <c r="A701" s="49" t="s">
        <v>1200</v>
      </c>
      <c r="B701" s="58">
        <v>3.91</v>
      </c>
      <c r="C701" s="41"/>
      <c r="D701" s="40"/>
      <c r="E701" s="39"/>
      <c r="F701" s="40"/>
      <c r="G701" s="42"/>
      <c r="H701" s="42"/>
      <c r="I701" s="42"/>
      <c r="N701" s="45"/>
    </row>
    <row r="702" spans="1:14">
      <c r="A702" s="49" t="s">
        <v>570</v>
      </c>
      <c r="B702" s="127">
        <v>4.0599999999999996</v>
      </c>
      <c r="C702" s="41">
        <v>0.72</v>
      </c>
      <c r="D702" s="40"/>
      <c r="E702" s="39">
        <v>1320</v>
      </c>
      <c r="F702" s="40"/>
      <c r="G702" s="42"/>
      <c r="H702" s="42">
        <f t="shared" ref="H702:H734" si="48">(($H$690/$E$690*N702)*E702)</f>
        <v>9.0991999999999997</v>
      </c>
      <c r="I702" s="42">
        <f t="shared" ref="I702:I734" si="49">(($I$690/$E$690)*N702)*E702</f>
        <v>11.299199999999999</v>
      </c>
      <c r="N702" s="45">
        <v>1</v>
      </c>
    </row>
    <row r="703" spans="1:14">
      <c r="A703" s="49" t="s">
        <v>571</v>
      </c>
      <c r="B703" s="58">
        <v>4.07</v>
      </c>
      <c r="C703" s="41">
        <v>0.72</v>
      </c>
      <c r="D703" s="40"/>
      <c r="E703" s="39">
        <v>1332</v>
      </c>
      <c r="F703" s="40"/>
      <c r="G703" s="42"/>
      <c r="H703" s="42">
        <f t="shared" si="48"/>
        <v>9.1819199999999999</v>
      </c>
      <c r="I703" s="42">
        <f t="shared" si="49"/>
        <v>11.40192</v>
      </c>
      <c r="N703" s="45">
        <v>1</v>
      </c>
    </row>
    <row r="704" spans="1:14">
      <c r="A704" s="49" t="s">
        <v>572</v>
      </c>
      <c r="B704" s="58">
        <v>4.16</v>
      </c>
      <c r="C704" s="41">
        <v>0.72</v>
      </c>
      <c r="D704" s="40"/>
      <c r="E704" s="39">
        <v>1360</v>
      </c>
      <c r="F704" s="40"/>
      <c r="G704" s="42"/>
      <c r="H704" s="42">
        <f t="shared" si="48"/>
        <v>9.3749333333333329</v>
      </c>
      <c r="I704" s="42">
        <f t="shared" si="49"/>
        <v>11.6416</v>
      </c>
      <c r="N704" s="45">
        <v>1</v>
      </c>
    </row>
    <row r="705" spans="1:14">
      <c r="A705" s="49" t="s">
        <v>573</v>
      </c>
      <c r="B705" s="127">
        <v>4.1900000000000004</v>
      </c>
      <c r="C705" s="41">
        <v>0.72</v>
      </c>
      <c r="D705" s="40"/>
      <c r="E705" s="39">
        <v>1364</v>
      </c>
      <c r="F705" s="40"/>
      <c r="G705" s="42"/>
      <c r="H705" s="42">
        <f t="shared" si="48"/>
        <v>9.4025066666666657</v>
      </c>
      <c r="I705" s="42">
        <f t="shared" si="49"/>
        <v>11.675839999999999</v>
      </c>
      <c r="N705" s="45">
        <v>1</v>
      </c>
    </row>
    <row r="706" spans="1:14">
      <c r="A706" s="49" t="s">
        <v>574</v>
      </c>
      <c r="B706" s="127">
        <v>4.3600000000000003</v>
      </c>
      <c r="C706" s="41">
        <v>0.72</v>
      </c>
      <c r="D706" s="40"/>
      <c r="E706" s="39">
        <v>1420</v>
      </c>
      <c r="F706" s="40"/>
      <c r="G706" s="42"/>
      <c r="H706" s="42">
        <f t="shared" si="48"/>
        <v>9.7885333333333335</v>
      </c>
      <c r="I706" s="42">
        <f t="shared" si="49"/>
        <v>12.155200000000001</v>
      </c>
      <c r="N706" s="45">
        <v>1</v>
      </c>
    </row>
    <row r="707" spans="1:14">
      <c r="A707" s="49" t="s">
        <v>575</v>
      </c>
      <c r="B707" s="127">
        <v>4.6100000000000003</v>
      </c>
      <c r="C707" s="41">
        <v>0.72</v>
      </c>
      <c r="D707" s="40"/>
      <c r="E707" s="39">
        <v>1500</v>
      </c>
      <c r="F707" s="40"/>
      <c r="G707" s="42"/>
      <c r="H707" s="42">
        <f t="shared" si="48"/>
        <v>10.34</v>
      </c>
      <c r="I707" s="42">
        <f t="shared" si="49"/>
        <v>12.84</v>
      </c>
      <c r="N707" s="45">
        <v>1</v>
      </c>
    </row>
    <row r="708" spans="1:14">
      <c r="A708" s="49" t="s">
        <v>576</v>
      </c>
      <c r="B708" s="127">
        <v>4.92</v>
      </c>
      <c r="C708" s="41">
        <v>0.72</v>
      </c>
      <c r="D708" s="40"/>
      <c r="E708" s="39">
        <v>1600</v>
      </c>
      <c r="F708" s="40"/>
      <c r="G708" s="42"/>
      <c r="H708" s="42">
        <f t="shared" si="48"/>
        <v>11.029333333333332</v>
      </c>
      <c r="I708" s="42">
        <f t="shared" si="49"/>
        <v>13.696</v>
      </c>
      <c r="N708" s="45">
        <v>1</v>
      </c>
    </row>
    <row r="709" spans="1:14">
      <c r="A709" s="49" t="s">
        <v>1204</v>
      </c>
      <c r="B709" s="58">
        <v>5.13</v>
      </c>
      <c r="C709" s="41">
        <v>0.72</v>
      </c>
      <c r="D709" s="40"/>
      <c r="E709" s="39">
        <v>1680</v>
      </c>
      <c r="F709" s="40"/>
      <c r="G709" s="42"/>
      <c r="H709" s="42">
        <f t="shared" ref="H709" si="50">(($H$690/$E$690*N709)*E709)</f>
        <v>11.5808</v>
      </c>
      <c r="I709" s="42">
        <f t="shared" ref="I709" si="51">(($I$690/$E$690)*N709)*E709</f>
        <v>14.380800000000001</v>
      </c>
      <c r="N709" s="45">
        <v>1</v>
      </c>
    </row>
    <row r="710" spans="1:14" s="52" customFormat="1">
      <c r="A710" s="49" t="s">
        <v>577</v>
      </c>
      <c r="B710" s="127">
        <v>5.38</v>
      </c>
      <c r="C710" s="41">
        <v>0.72</v>
      </c>
      <c r="D710" s="40"/>
      <c r="E710" s="39">
        <v>1750</v>
      </c>
      <c r="F710" s="40"/>
      <c r="G710" s="42"/>
      <c r="H710" s="42">
        <f t="shared" si="48"/>
        <v>12.063333333333333</v>
      </c>
      <c r="I710" s="42">
        <f t="shared" si="49"/>
        <v>14.98</v>
      </c>
      <c r="J710"/>
      <c r="K710"/>
      <c r="L710"/>
      <c r="M710"/>
      <c r="N710" s="45">
        <v>1</v>
      </c>
    </row>
    <row r="711" spans="1:14" s="52" customFormat="1">
      <c r="A711" s="49" t="s">
        <v>1176</v>
      </c>
      <c r="B711" s="58"/>
      <c r="C711" s="41">
        <v>0.72</v>
      </c>
      <c r="D711" s="40"/>
      <c r="E711" s="39">
        <v>1760</v>
      </c>
      <c r="F711" s="40"/>
      <c r="G711" s="42"/>
      <c r="H711" s="42">
        <f t="shared" si="48"/>
        <v>12.132266666666666</v>
      </c>
      <c r="I711" s="42">
        <f t="shared" si="49"/>
        <v>15.0656</v>
      </c>
      <c r="J711"/>
      <c r="K711"/>
      <c r="L711"/>
      <c r="M711"/>
      <c r="N711" s="45">
        <v>1</v>
      </c>
    </row>
    <row r="712" spans="1:14" s="52" customFormat="1">
      <c r="A712" s="49" t="s">
        <v>714</v>
      </c>
      <c r="B712" s="127">
        <v>5.46</v>
      </c>
      <c r="C712" s="41">
        <v>0.72</v>
      </c>
      <c r="D712" s="40"/>
      <c r="E712" s="39">
        <v>1776</v>
      </c>
      <c r="F712" s="40"/>
      <c r="G712" s="42"/>
      <c r="H712" s="42">
        <f t="shared" si="48"/>
        <v>12.242559999999999</v>
      </c>
      <c r="I712" s="42">
        <f t="shared" si="49"/>
        <v>15.20256</v>
      </c>
      <c r="J712"/>
      <c r="K712"/>
      <c r="L712"/>
      <c r="M712"/>
      <c r="N712" s="45">
        <v>1</v>
      </c>
    </row>
    <row r="713" spans="1:14">
      <c r="A713" s="49" t="s">
        <v>578</v>
      </c>
      <c r="B713" s="58">
        <v>5.8</v>
      </c>
      <c r="C713" s="41">
        <v>0.72</v>
      </c>
      <c r="D713" s="40"/>
      <c r="E713" s="39">
        <v>1892</v>
      </c>
      <c r="F713" s="40"/>
      <c r="G713" s="42"/>
      <c r="H713" s="42">
        <f t="shared" si="48"/>
        <v>13.042186666666666</v>
      </c>
      <c r="I713" s="42">
        <f t="shared" si="49"/>
        <v>16.195519999999998</v>
      </c>
      <c r="N713" s="45">
        <v>1</v>
      </c>
    </row>
    <row r="714" spans="1:14">
      <c r="A714" s="49" t="s">
        <v>579</v>
      </c>
      <c r="B714" s="127">
        <v>6.08</v>
      </c>
      <c r="C714" s="41">
        <v>0.72</v>
      </c>
      <c r="D714" s="40"/>
      <c r="E714" s="39">
        <v>1980</v>
      </c>
      <c r="F714" s="40"/>
      <c r="G714" s="42"/>
      <c r="H714" s="42">
        <f t="shared" si="48"/>
        <v>13.6488</v>
      </c>
      <c r="I714" s="42">
        <f t="shared" si="49"/>
        <v>16.948799999999999</v>
      </c>
      <c r="N714" s="45">
        <v>1</v>
      </c>
    </row>
    <row r="715" spans="1:14">
      <c r="A715" s="49" t="s">
        <v>580</v>
      </c>
      <c r="B715" s="127">
        <v>6.15</v>
      </c>
      <c r="C715" s="41">
        <v>0.72</v>
      </c>
      <c r="D715" s="40"/>
      <c r="E715" s="39">
        <v>2000</v>
      </c>
      <c r="F715" s="40"/>
      <c r="G715" s="42"/>
      <c r="H715" s="42">
        <f t="shared" si="48"/>
        <v>13.786666666666665</v>
      </c>
      <c r="I715" s="42">
        <f t="shared" si="49"/>
        <v>17.12</v>
      </c>
      <c r="N715" s="45">
        <v>1</v>
      </c>
    </row>
    <row r="716" spans="1:14">
      <c r="A716" s="49" t="s">
        <v>581</v>
      </c>
      <c r="B716" s="127">
        <v>6.29</v>
      </c>
      <c r="C716" s="41">
        <v>0.72</v>
      </c>
      <c r="D716" s="40"/>
      <c r="E716" s="39">
        <v>2046</v>
      </c>
      <c r="F716" s="40"/>
      <c r="G716" s="42"/>
      <c r="H716" s="42">
        <f t="shared" si="48"/>
        <v>14.103759999999999</v>
      </c>
      <c r="I716" s="42">
        <f t="shared" si="49"/>
        <v>17.513760000000001</v>
      </c>
      <c r="N716" s="45">
        <v>1</v>
      </c>
    </row>
    <row r="717" spans="1:14" s="52" customFormat="1">
      <c r="A717" s="49" t="s">
        <v>582</v>
      </c>
      <c r="B717" s="127">
        <v>6.54</v>
      </c>
      <c r="C717" s="41">
        <v>0.72</v>
      </c>
      <c r="D717" s="40"/>
      <c r="E717" s="39">
        <v>2130</v>
      </c>
      <c r="F717" s="40"/>
      <c r="G717" s="42"/>
      <c r="H717" s="42">
        <f t="shared" si="48"/>
        <v>14.682799999999999</v>
      </c>
      <c r="I717" s="42">
        <f t="shared" si="49"/>
        <v>18.232800000000001</v>
      </c>
      <c r="J717"/>
      <c r="K717"/>
      <c r="L717"/>
      <c r="M717"/>
      <c r="N717" s="45">
        <v>1</v>
      </c>
    </row>
    <row r="718" spans="1:14">
      <c r="A718" s="49" t="s">
        <v>705</v>
      </c>
      <c r="B718" s="127">
        <v>8.08</v>
      </c>
      <c r="C718" s="41">
        <v>0.72</v>
      </c>
      <c r="D718" s="40"/>
      <c r="E718" s="39">
        <v>2832</v>
      </c>
      <c r="F718" s="40"/>
      <c r="G718" s="42"/>
      <c r="H718" s="42">
        <f t="shared" si="48"/>
        <v>18.545824</v>
      </c>
      <c r="I718" s="42">
        <f t="shared" si="49"/>
        <v>23.029824000000001</v>
      </c>
      <c r="N718" s="45">
        <v>0.95</v>
      </c>
    </row>
    <row r="719" spans="1:14">
      <c r="A719" s="49" t="s">
        <v>879</v>
      </c>
      <c r="B719" s="127">
        <v>8.1</v>
      </c>
      <c r="C719" s="41">
        <v>0.72</v>
      </c>
      <c r="D719" s="40"/>
      <c r="E719" s="39">
        <v>2840</v>
      </c>
      <c r="F719" s="40"/>
      <c r="G719" s="42"/>
      <c r="H719" s="42">
        <f t="shared" si="48"/>
        <v>18.598213333333334</v>
      </c>
      <c r="I719" s="42">
        <f t="shared" si="49"/>
        <v>23.09488</v>
      </c>
      <c r="N719" s="45">
        <v>0.95</v>
      </c>
    </row>
    <row r="720" spans="1:14">
      <c r="A720" s="49" t="s">
        <v>680</v>
      </c>
      <c r="B720" s="58">
        <v>8.51</v>
      </c>
      <c r="C720" s="41">
        <v>0.72</v>
      </c>
      <c r="D720" s="40"/>
      <c r="E720" s="39">
        <v>3000</v>
      </c>
      <c r="F720" s="40"/>
      <c r="G720" s="42"/>
      <c r="H720" s="42">
        <f t="shared" si="48"/>
        <v>19.645999999999997</v>
      </c>
      <c r="I720" s="42">
        <f t="shared" si="49"/>
        <v>24.396000000000001</v>
      </c>
      <c r="N720" s="45">
        <v>0.95</v>
      </c>
    </row>
    <row r="721" spans="1:14">
      <c r="A721" s="49" t="s">
        <v>1205</v>
      </c>
      <c r="B721" s="58">
        <v>9.5299999999999994</v>
      </c>
      <c r="C721" s="41">
        <v>0.72</v>
      </c>
      <c r="D721" s="40"/>
      <c r="E721" s="39">
        <v>3360</v>
      </c>
      <c r="F721" s="40"/>
      <c r="G721" s="42"/>
      <c r="H721" s="42">
        <f t="shared" ref="H721" si="52">(($H$690/$E$690*N721)*E721)</f>
        <v>22.003519999999998</v>
      </c>
      <c r="I721" s="42">
        <f t="shared" ref="I721" si="53">(($I$690/$E$690)*N721)*E721</f>
        <v>27.323520000000002</v>
      </c>
      <c r="N721" s="45">
        <v>0.95</v>
      </c>
    </row>
    <row r="722" spans="1:14" ht="15.75" customHeight="1">
      <c r="A722" s="49" t="s">
        <v>1179</v>
      </c>
      <c r="B722" s="127">
        <v>10.039999999999999</v>
      </c>
      <c r="C722" s="41">
        <v>0.72</v>
      </c>
      <c r="D722" s="40"/>
      <c r="E722" s="39">
        <v>3520</v>
      </c>
      <c r="F722" s="40"/>
      <c r="G722" s="42"/>
      <c r="H722" s="42">
        <f t="shared" si="48"/>
        <v>23.051306666666665</v>
      </c>
      <c r="I722" s="42">
        <f t="shared" si="49"/>
        <v>28.624639999999999</v>
      </c>
      <c r="N722" s="45">
        <v>0.95</v>
      </c>
    </row>
    <row r="723" spans="1:14">
      <c r="A723" s="49" t="s">
        <v>583</v>
      </c>
      <c r="B723" s="127">
        <v>11.25</v>
      </c>
      <c r="C723" s="41">
        <v>0.72</v>
      </c>
      <c r="D723" s="40"/>
      <c r="E723" s="39">
        <v>3960</v>
      </c>
      <c r="F723" s="40"/>
      <c r="G723" s="42"/>
      <c r="H723" s="42">
        <f t="shared" si="48"/>
        <v>24.567839999999997</v>
      </c>
      <c r="I723" s="42">
        <f t="shared" si="49"/>
        <v>30.507839999999998</v>
      </c>
      <c r="N723" s="45">
        <v>0.9</v>
      </c>
    </row>
    <row r="724" spans="1:14">
      <c r="A724" s="49" t="s">
        <v>1152</v>
      </c>
      <c r="B724" s="58">
        <v>11.3</v>
      </c>
      <c r="C724" s="41">
        <v>0.72</v>
      </c>
      <c r="D724" s="40"/>
      <c r="E724" s="39">
        <v>4000</v>
      </c>
      <c r="F724" s="40"/>
      <c r="G724" s="42"/>
      <c r="H724" s="42">
        <f t="shared" si="48"/>
        <v>24.815999999999999</v>
      </c>
      <c r="I724" s="42">
        <f t="shared" si="49"/>
        <v>30.815999999999999</v>
      </c>
      <c r="N724" s="45">
        <v>0.9</v>
      </c>
    </row>
    <row r="725" spans="1:14">
      <c r="A725" s="49" t="s">
        <v>584</v>
      </c>
      <c r="B725" s="127">
        <v>11.62</v>
      </c>
      <c r="C725" s="41">
        <v>0.72</v>
      </c>
      <c r="D725" s="40"/>
      <c r="E725" s="39">
        <v>4092</v>
      </c>
      <c r="F725" s="40"/>
      <c r="G725" s="42"/>
      <c r="H725" s="42">
        <f t="shared" si="48"/>
        <v>25.386767999999996</v>
      </c>
      <c r="I725" s="42">
        <f t="shared" si="49"/>
        <v>31.524767999999998</v>
      </c>
      <c r="N725" s="45">
        <v>0.9</v>
      </c>
    </row>
    <row r="726" spans="1:14">
      <c r="A726" s="49" t="s">
        <v>585</v>
      </c>
      <c r="B726" s="127">
        <v>12.1</v>
      </c>
      <c r="C726" s="41">
        <v>0.72</v>
      </c>
      <c r="D726" s="40"/>
      <c r="E726" s="39">
        <v>4260</v>
      </c>
      <c r="F726" s="40"/>
      <c r="G726" s="42"/>
      <c r="H726" s="42">
        <f t="shared" si="48"/>
        <v>26.429039999999997</v>
      </c>
      <c r="I726" s="42">
        <f t="shared" si="49"/>
        <v>32.819040000000001</v>
      </c>
      <c r="N726" s="45">
        <v>0.9</v>
      </c>
    </row>
    <row r="727" spans="1:14">
      <c r="A727" s="49" t="s">
        <v>1206</v>
      </c>
      <c r="B727" s="58">
        <v>12.72</v>
      </c>
      <c r="C727" s="41">
        <v>0.72</v>
      </c>
      <c r="D727" s="40"/>
      <c r="E727" s="39">
        <v>4500</v>
      </c>
      <c r="F727" s="40"/>
      <c r="G727" s="42"/>
      <c r="H727" s="42">
        <f t="shared" ref="H727" si="54">(($H$690/$E$690*N727)*E727)</f>
        <v>27.917999999999999</v>
      </c>
      <c r="I727" s="42">
        <f t="shared" ref="I727" si="55">(($I$690/$E$690)*N727)*E727</f>
        <v>34.667999999999999</v>
      </c>
      <c r="N727" s="45">
        <v>0.9</v>
      </c>
    </row>
    <row r="728" spans="1:14">
      <c r="A728" s="49" t="s">
        <v>1150</v>
      </c>
      <c r="B728" s="129">
        <v>16.04</v>
      </c>
      <c r="C728" s="41">
        <v>0.72</v>
      </c>
      <c r="D728" s="40"/>
      <c r="E728" s="39">
        <v>5676</v>
      </c>
      <c r="F728" s="40"/>
      <c r="G728" s="42"/>
      <c r="H728" s="42">
        <f t="shared" si="48"/>
        <v>35.213903999999999</v>
      </c>
      <c r="I728" s="42">
        <f t="shared" si="49"/>
        <v>43.727904000000002</v>
      </c>
      <c r="N728" s="45">
        <v>0.9</v>
      </c>
    </row>
    <row r="729" spans="1:14">
      <c r="A729" s="49" t="s">
        <v>1151</v>
      </c>
      <c r="B729" s="129"/>
      <c r="C729" s="41">
        <v>0.72</v>
      </c>
      <c r="D729" s="40"/>
      <c r="E729" s="39">
        <v>6000</v>
      </c>
      <c r="F729" s="40"/>
      <c r="G729" s="42"/>
      <c r="H729" s="42">
        <f t="shared" si="48"/>
        <v>37.223999999999997</v>
      </c>
      <c r="I729" s="42">
        <f t="shared" si="49"/>
        <v>46.223999999999997</v>
      </c>
      <c r="N729" s="45">
        <v>0.9</v>
      </c>
    </row>
    <row r="730" spans="1:14">
      <c r="A730" s="49" t="s">
        <v>586</v>
      </c>
      <c r="B730" s="127">
        <v>22.5</v>
      </c>
      <c r="C730" s="41">
        <v>0.72</v>
      </c>
      <c r="D730" s="40"/>
      <c r="E730" s="39">
        <v>7920</v>
      </c>
      <c r="F730" s="40"/>
      <c r="G730" s="42"/>
      <c r="H730" s="42">
        <f t="shared" si="48"/>
        <v>49.135679999999994</v>
      </c>
      <c r="I730" s="42">
        <f t="shared" si="49"/>
        <v>61.015679999999996</v>
      </c>
      <c r="N730" s="45">
        <v>0.9</v>
      </c>
    </row>
    <row r="731" spans="1:14">
      <c r="A731" s="49" t="s">
        <v>728</v>
      </c>
      <c r="B731" s="127">
        <v>23.25</v>
      </c>
      <c r="C731" s="41">
        <v>0.72</v>
      </c>
      <c r="D731" s="40"/>
      <c r="E731" s="39">
        <v>8184</v>
      </c>
      <c r="F731" s="40"/>
      <c r="G731" s="42"/>
      <c r="H731" s="42">
        <f t="shared" si="48"/>
        <v>50.773535999999993</v>
      </c>
      <c r="I731" s="42">
        <f t="shared" si="49"/>
        <v>63.049535999999996</v>
      </c>
      <c r="N731" s="45">
        <v>0.9</v>
      </c>
    </row>
    <row r="732" spans="1:14">
      <c r="A732" s="49" t="s">
        <v>1156</v>
      </c>
      <c r="B732" s="127">
        <v>24.2</v>
      </c>
      <c r="C732" s="41">
        <v>0.72</v>
      </c>
      <c r="D732" s="40"/>
      <c r="E732" s="39">
        <v>8520</v>
      </c>
      <c r="F732" s="40"/>
      <c r="G732" s="42"/>
      <c r="H732" s="42">
        <f t="shared" si="48"/>
        <v>52.858079999999994</v>
      </c>
      <c r="I732" s="42">
        <f t="shared" si="49"/>
        <v>65.638080000000002</v>
      </c>
      <c r="N732" s="45">
        <v>0.9</v>
      </c>
    </row>
    <row r="733" spans="1:14">
      <c r="A733" s="49" t="s">
        <v>1164</v>
      </c>
      <c r="B733" s="58"/>
      <c r="C733" s="41">
        <v>0.72</v>
      </c>
      <c r="D733" s="40"/>
      <c r="E733" s="39">
        <v>10650</v>
      </c>
      <c r="F733" s="40"/>
      <c r="G733" s="42"/>
      <c r="H733" s="42">
        <f t="shared" si="48"/>
        <v>66.072599999999994</v>
      </c>
      <c r="I733" s="42">
        <f t="shared" si="49"/>
        <v>82.047600000000003</v>
      </c>
      <c r="N733" s="45">
        <v>0.9</v>
      </c>
    </row>
    <row r="734" spans="1:14">
      <c r="A734" s="49" t="s">
        <v>1180</v>
      </c>
      <c r="B734" s="127">
        <v>51.13</v>
      </c>
      <c r="C734" s="41">
        <v>0.72</v>
      </c>
      <c r="D734" s="40"/>
      <c r="E734" s="39">
        <v>18000</v>
      </c>
      <c r="F734" s="40"/>
      <c r="G734" s="42"/>
      <c r="H734" s="42">
        <f t="shared" si="48"/>
        <v>111.672</v>
      </c>
      <c r="I734" s="42">
        <f t="shared" si="49"/>
        <v>138.672</v>
      </c>
      <c r="N734" s="45">
        <v>0.9</v>
      </c>
    </row>
    <row r="735" spans="1:14">
      <c r="A735" s="49" t="s">
        <v>723</v>
      </c>
      <c r="B735" s="58"/>
      <c r="C735" s="41">
        <v>0.72</v>
      </c>
      <c r="D735" s="40"/>
      <c r="E735" s="39">
        <v>20000</v>
      </c>
      <c r="F735" s="40"/>
      <c r="G735" s="42"/>
      <c r="H735" s="42"/>
      <c r="I735" s="42"/>
      <c r="N735" s="45">
        <v>0.9</v>
      </c>
    </row>
    <row r="736" spans="1:14">
      <c r="A736" s="49" t="s">
        <v>724</v>
      </c>
      <c r="B736" s="127">
        <v>85.22</v>
      </c>
      <c r="C736" s="41">
        <v>0.72</v>
      </c>
      <c r="D736" s="40"/>
      <c r="E736" s="39">
        <v>30000</v>
      </c>
      <c r="F736" s="40"/>
      <c r="G736" s="42"/>
      <c r="H736" s="42"/>
      <c r="I736" s="42"/>
      <c r="N736" s="45">
        <v>0.9</v>
      </c>
    </row>
    <row r="737" spans="1:14">
      <c r="A737" s="49" t="s">
        <v>725</v>
      </c>
      <c r="B737" s="127">
        <v>142.03</v>
      </c>
      <c r="C737" s="41">
        <v>0.72</v>
      </c>
      <c r="D737" s="40"/>
      <c r="E737" s="39">
        <v>50000</v>
      </c>
      <c r="F737" s="40"/>
      <c r="G737" s="42"/>
      <c r="H737" s="42"/>
      <c r="I737" s="42"/>
      <c r="N737" s="45">
        <v>0.9</v>
      </c>
    </row>
  </sheetData>
  <autoFilter ref="A1:N737" xr:uid="{00000000-0009-0000-0000-000009000000}"/>
  <phoneticPr fontId="28" type="noConversion"/>
  <pageMargins left="0.7" right="0.7" top="0.75" bottom="0.75" header="0.3" footer="0.3"/>
  <pageSetup scale="6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14"/>
  <sheetViews>
    <sheetView workbookViewId="0">
      <selection activeCell="C7" sqref="C7:D7"/>
    </sheetView>
  </sheetViews>
  <sheetFormatPr defaultRowHeight="15"/>
  <sheetData>
    <row r="1" spans="1:1">
      <c r="A1" s="50" t="s">
        <v>1142</v>
      </c>
    </row>
    <row r="2" spans="1:1">
      <c r="A2" s="50" t="s">
        <v>1143</v>
      </c>
    </row>
    <row r="3" spans="1:1">
      <c r="A3" s="50" t="s">
        <v>1144</v>
      </c>
    </row>
    <row r="4" spans="1:1">
      <c r="A4" s="50" t="s">
        <v>1145</v>
      </c>
    </row>
    <row r="5" spans="1:1">
      <c r="A5" s="50" t="s">
        <v>1146</v>
      </c>
    </row>
    <row r="6" spans="1:1">
      <c r="A6" s="50" t="s">
        <v>1147</v>
      </c>
    </row>
    <row r="7" spans="1:1">
      <c r="A7" s="50" t="s">
        <v>1148</v>
      </c>
    </row>
    <row r="8" spans="1:1">
      <c r="A8" s="50" t="s">
        <v>1149</v>
      </c>
    </row>
    <row r="9" spans="1:1">
      <c r="A9" s="50" t="s">
        <v>1170</v>
      </c>
    </row>
    <row r="10" spans="1:1">
      <c r="A10" s="50" t="s">
        <v>1171</v>
      </c>
    </row>
    <row r="11" spans="1:1">
      <c r="A11" s="50" t="s">
        <v>1172</v>
      </c>
    </row>
    <row r="12" spans="1:1">
      <c r="A12" s="50" t="s">
        <v>1173</v>
      </c>
    </row>
    <row r="13" spans="1:1">
      <c r="A13" s="50" t="s">
        <v>1174</v>
      </c>
    </row>
    <row r="14" spans="1:1">
      <c r="A14" s="50" t="s">
        <v>1175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sheetPr>
  <dimension ref="A1:E170"/>
  <sheetViews>
    <sheetView topLeftCell="A78" workbookViewId="0">
      <selection activeCell="A106" sqref="A106"/>
    </sheetView>
  </sheetViews>
  <sheetFormatPr defaultRowHeight="15"/>
  <cols>
    <col min="1" max="1" width="37.21875" bestFit="1" customWidth="1"/>
  </cols>
  <sheetData>
    <row r="1" spans="1:5" ht="63.75">
      <c r="A1" s="43" t="s">
        <v>438</v>
      </c>
      <c r="B1" s="43" t="s">
        <v>439</v>
      </c>
      <c r="C1" s="43" t="s">
        <v>440</v>
      </c>
      <c r="D1" s="43" t="s">
        <v>878</v>
      </c>
      <c r="E1" s="43" t="s">
        <v>442</v>
      </c>
    </row>
    <row r="2" spans="1:5">
      <c r="A2" t="s">
        <v>783</v>
      </c>
      <c r="B2" s="39">
        <v>0</v>
      </c>
      <c r="C2" s="39"/>
      <c r="D2" s="39"/>
      <c r="E2" s="39"/>
    </row>
    <row r="3" spans="1:5">
      <c r="A3" t="s">
        <v>793</v>
      </c>
      <c r="B3" s="39">
        <v>0</v>
      </c>
      <c r="C3" s="39"/>
      <c r="D3" s="39"/>
      <c r="E3" s="39"/>
    </row>
    <row r="4" spans="1:5">
      <c r="A4" t="s">
        <v>1296</v>
      </c>
      <c r="B4" s="107">
        <v>0.37690000000000001</v>
      </c>
      <c r="C4" s="39"/>
      <c r="D4" s="39"/>
      <c r="E4" s="39"/>
    </row>
    <row r="5" spans="1:5">
      <c r="A5" t="s">
        <v>1297</v>
      </c>
      <c r="B5" s="107">
        <v>0.37690000000000001</v>
      </c>
      <c r="C5" s="39"/>
      <c r="D5" s="39"/>
      <c r="E5" s="39"/>
    </row>
    <row r="6" spans="1:5">
      <c r="A6" t="s">
        <v>1298</v>
      </c>
      <c r="B6" s="107">
        <v>0.37690000000000001</v>
      </c>
      <c r="C6" s="39"/>
      <c r="D6" s="39"/>
      <c r="E6" s="39"/>
    </row>
    <row r="7" spans="1:5">
      <c r="A7" t="s">
        <v>1299</v>
      </c>
      <c r="B7" s="107">
        <v>0.37690000000000001</v>
      </c>
      <c r="C7" s="39"/>
      <c r="D7" s="39"/>
      <c r="E7" s="39"/>
    </row>
    <row r="8" spans="1:5">
      <c r="A8" t="s">
        <v>1300</v>
      </c>
      <c r="B8" s="107">
        <v>0.37690000000000001</v>
      </c>
      <c r="C8" s="39"/>
      <c r="D8" s="39"/>
      <c r="E8" s="39"/>
    </row>
    <row r="9" spans="1:5">
      <c r="A9" t="s">
        <v>1301</v>
      </c>
      <c r="B9" s="107">
        <v>0.37690000000000001</v>
      </c>
      <c r="C9" s="39"/>
      <c r="D9" s="39"/>
      <c r="E9" s="39"/>
    </row>
    <row r="10" spans="1:5">
      <c r="A10" t="s">
        <v>1302</v>
      </c>
      <c r="B10" s="107">
        <v>0.37690000000000001</v>
      </c>
      <c r="C10" s="39"/>
      <c r="D10" s="39"/>
      <c r="E10" s="39"/>
    </row>
    <row r="11" spans="1:5">
      <c r="A11" t="s">
        <v>1303</v>
      </c>
      <c r="B11" s="107">
        <v>0.37690000000000001</v>
      </c>
      <c r="C11" s="39"/>
      <c r="D11" s="39"/>
      <c r="E11" s="39"/>
    </row>
    <row r="12" spans="1:5">
      <c r="A12" t="s">
        <v>1304</v>
      </c>
      <c r="B12" s="107">
        <v>0.37690000000000001</v>
      </c>
      <c r="C12" s="39"/>
      <c r="D12" s="39"/>
      <c r="E12" s="39"/>
    </row>
    <row r="13" spans="1:5">
      <c r="A13" t="s">
        <v>1305</v>
      </c>
      <c r="B13" s="107">
        <v>0.37690000000000001</v>
      </c>
      <c r="C13" s="39"/>
      <c r="D13" s="39"/>
      <c r="E13" s="39"/>
    </row>
    <row r="14" spans="1:5">
      <c r="A14" t="s">
        <v>1306</v>
      </c>
      <c r="B14" s="107">
        <v>0.37690000000000001</v>
      </c>
      <c r="C14" s="39"/>
      <c r="D14" s="39"/>
      <c r="E14" s="39"/>
    </row>
    <row r="15" spans="1:5">
      <c r="A15" t="s">
        <v>1307</v>
      </c>
      <c r="B15" s="107">
        <v>0.37690000000000001</v>
      </c>
      <c r="C15" s="39"/>
      <c r="D15" s="39"/>
      <c r="E15" s="39"/>
    </row>
    <row r="16" spans="1:5">
      <c r="A16" t="s">
        <v>1308</v>
      </c>
      <c r="B16" s="107">
        <v>0.37690000000000001</v>
      </c>
      <c r="C16" s="39"/>
      <c r="D16" s="39"/>
      <c r="E16" s="39"/>
    </row>
    <row r="17" spans="1:5">
      <c r="A17" t="s">
        <v>1309</v>
      </c>
      <c r="B17" s="107">
        <v>0.37690000000000001</v>
      </c>
      <c r="C17" s="39"/>
      <c r="D17" s="39"/>
      <c r="E17" s="39"/>
    </row>
    <row r="18" spans="1:5">
      <c r="A18" t="s">
        <v>1310</v>
      </c>
      <c r="B18" s="107">
        <v>0.37690000000000001</v>
      </c>
      <c r="C18" s="39"/>
      <c r="D18" s="39"/>
      <c r="E18" s="39"/>
    </row>
    <row r="19" spans="1:5">
      <c r="A19" t="s">
        <v>1311</v>
      </c>
      <c r="B19" s="107">
        <v>0.37690000000000001</v>
      </c>
      <c r="C19" s="39"/>
      <c r="D19" s="39"/>
      <c r="E19" s="39"/>
    </row>
    <row r="20" spans="1:5">
      <c r="A20" t="s">
        <v>1312</v>
      </c>
      <c r="B20" s="107">
        <v>0.37690000000000001</v>
      </c>
      <c r="C20" s="39"/>
      <c r="D20" s="39"/>
      <c r="E20" s="39"/>
    </row>
    <row r="21" spans="1:5">
      <c r="A21" t="s">
        <v>1313</v>
      </c>
      <c r="B21" s="107">
        <v>0.37690000000000001</v>
      </c>
      <c r="C21" s="39"/>
      <c r="D21" s="39"/>
      <c r="E21" s="39"/>
    </row>
    <row r="22" spans="1:5">
      <c r="A22" t="s">
        <v>1314</v>
      </c>
      <c r="B22" s="107">
        <v>0.37690000000000001</v>
      </c>
      <c r="C22" s="39"/>
      <c r="D22" s="39"/>
      <c r="E22" s="39"/>
    </row>
    <row r="23" spans="1:5">
      <c r="A23" t="s">
        <v>1315</v>
      </c>
      <c r="B23" s="107">
        <v>0.37690000000000001</v>
      </c>
      <c r="C23" s="39"/>
      <c r="D23" s="39"/>
      <c r="E23" s="39"/>
    </row>
    <row r="24" spans="1:5">
      <c r="A24" t="s">
        <v>1316</v>
      </c>
      <c r="B24" s="107">
        <v>0.37690000000000001</v>
      </c>
      <c r="C24" s="39"/>
      <c r="D24" s="39"/>
      <c r="E24" s="39"/>
    </row>
    <row r="25" spans="1:5">
      <c r="A25" t="s">
        <v>1317</v>
      </c>
      <c r="B25" s="107">
        <v>0.37690000000000001</v>
      </c>
      <c r="C25" s="39"/>
      <c r="D25" s="39"/>
      <c r="E25" s="39"/>
    </row>
    <row r="26" spans="1:5">
      <c r="A26" t="s">
        <v>1318</v>
      </c>
      <c r="B26" s="107">
        <v>0.37690000000000001</v>
      </c>
      <c r="C26" s="39"/>
      <c r="D26" s="39"/>
      <c r="E26" s="39"/>
    </row>
    <row r="27" spans="1:5">
      <c r="A27" t="s">
        <v>1319</v>
      </c>
      <c r="B27" s="107">
        <v>0.37690000000000001</v>
      </c>
      <c r="C27" s="39"/>
      <c r="D27" s="39"/>
      <c r="E27" s="39"/>
    </row>
    <row r="28" spans="1:5">
      <c r="A28" t="s">
        <v>1320</v>
      </c>
      <c r="B28" s="107">
        <v>0.37690000000000001</v>
      </c>
      <c r="C28" s="39"/>
      <c r="D28" s="39"/>
      <c r="E28" s="39"/>
    </row>
    <row r="29" spans="1:5">
      <c r="A29" t="s">
        <v>1321</v>
      </c>
      <c r="B29" s="107">
        <v>0.37690000000000001</v>
      </c>
      <c r="C29" s="39"/>
      <c r="D29" s="39"/>
      <c r="E29" s="39"/>
    </row>
    <row r="30" spans="1:5">
      <c r="A30" t="s">
        <v>1322</v>
      </c>
      <c r="B30" s="107">
        <v>0.37690000000000001</v>
      </c>
      <c r="C30" s="39"/>
      <c r="D30" s="39"/>
      <c r="E30" s="39"/>
    </row>
    <row r="31" spans="1:5">
      <c r="A31" t="s">
        <v>1323</v>
      </c>
      <c r="B31" s="107">
        <v>0.37690000000000001</v>
      </c>
      <c r="C31" s="39"/>
      <c r="D31" s="39"/>
      <c r="E31" s="39"/>
    </row>
    <row r="32" spans="1:5">
      <c r="A32" t="s">
        <v>1324</v>
      </c>
      <c r="B32" s="107">
        <v>0.37690000000000001</v>
      </c>
      <c r="C32" s="39"/>
      <c r="D32" s="39"/>
      <c r="E32" s="39"/>
    </row>
    <row r="33" spans="1:5">
      <c r="A33" t="s">
        <v>1325</v>
      </c>
      <c r="B33" s="107">
        <v>0.37690000000000001</v>
      </c>
      <c r="C33" s="39"/>
      <c r="D33" s="39"/>
      <c r="E33" s="39"/>
    </row>
    <row r="34" spans="1:5">
      <c r="A34" t="s">
        <v>617</v>
      </c>
      <c r="B34" s="39">
        <v>0</v>
      </c>
      <c r="C34" s="39"/>
      <c r="D34" s="39"/>
      <c r="E34" s="39"/>
    </row>
    <row r="35" spans="1:5">
      <c r="A35" s="47" t="s">
        <v>488</v>
      </c>
      <c r="B35" s="39">
        <v>3.0700000000000002E-2</v>
      </c>
      <c r="C35" s="39"/>
      <c r="D35" s="39"/>
      <c r="E35" s="39"/>
    </row>
    <row r="36" spans="1:5">
      <c r="A36" s="49" t="s">
        <v>613</v>
      </c>
      <c r="B36" s="39">
        <v>2.1999999999999999E-2</v>
      </c>
      <c r="C36" s="39"/>
      <c r="D36" s="39"/>
      <c r="E36" s="39"/>
    </row>
    <row r="37" spans="1:5">
      <c r="A37" s="49" t="s">
        <v>862</v>
      </c>
      <c r="B37" s="39">
        <v>2.1999999999999999E-2</v>
      </c>
      <c r="C37" s="39"/>
      <c r="D37" s="39">
        <v>0</v>
      </c>
      <c r="E37" s="39"/>
    </row>
    <row r="38" spans="1:5">
      <c r="A38" s="49" t="s">
        <v>795</v>
      </c>
      <c r="B38" s="39">
        <v>2.1999999999999999E-2</v>
      </c>
      <c r="C38" s="39"/>
      <c r="D38" s="39">
        <v>0</v>
      </c>
      <c r="E38" s="39"/>
    </row>
    <row r="39" spans="1:5">
      <c r="A39" s="49" t="s">
        <v>615</v>
      </c>
      <c r="B39" s="39">
        <v>2.1999999999999999E-2</v>
      </c>
      <c r="C39" s="39"/>
      <c r="D39" s="39">
        <v>3.3000000000000002E-2</v>
      </c>
      <c r="E39" s="39"/>
    </row>
    <row r="40" spans="1:5">
      <c r="A40" s="49" t="s">
        <v>616</v>
      </c>
      <c r="B40" s="39">
        <v>2.1999999999999999E-2</v>
      </c>
      <c r="C40" s="39"/>
      <c r="D40" s="39"/>
      <c r="E40" s="39"/>
    </row>
    <row r="41" spans="1:5">
      <c r="A41" s="39" t="s">
        <v>443</v>
      </c>
      <c r="B41" s="39">
        <v>2.1999999999999999E-2</v>
      </c>
      <c r="C41" s="39"/>
      <c r="D41" s="39"/>
      <c r="E41" s="39"/>
    </row>
    <row r="42" spans="1:5">
      <c r="A42" s="39" t="s">
        <v>796</v>
      </c>
      <c r="B42" s="39">
        <v>2.1999999999999999E-2</v>
      </c>
      <c r="C42" s="39"/>
      <c r="D42" s="39"/>
      <c r="E42" s="39"/>
    </row>
    <row r="43" spans="1:5">
      <c r="A43" s="39" t="s">
        <v>444</v>
      </c>
      <c r="B43" s="39">
        <v>2.1999999999999999E-2</v>
      </c>
      <c r="C43" s="39"/>
      <c r="D43" s="39">
        <v>3.3000000000000002E-2</v>
      </c>
      <c r="E43" s="39"/>
    </row>
    <row r="44" spans="1:5">
      <c r="A44" s="39" t="s">
        <v>445</v>
      </c>
      <c r="B44" s="39">
        <v>2.1999999999999999E-2</v>
      </c>
      <c r="C44" s="39"/>
      <c r="D44" s="39"/>
      <c r="E44" s="39"/>
    </row>
    <row r="45" spans="1:5">
      <c r="A45" s="49" t="s">
        <v>660</v>
      </c>
      <c r="B45" s="106">
        <v>0.745</v>
      </c>
      <c r="C45" s="39"/>
      <c r="D45" s="39"/>
      <c r="E45" s="39"/>
    </row>
    <row r="46" spans="1:5">
      <c r="A46" s="49" t="s">
        <v>695</v>
      </c>
      <c r="B46" s="106">
        <v>0.745</v>
      </c>
      <c r="C46" s="39"/>
      <c r="D46" s="39"/>
      <c r="E46" s="39"/>
    </row>
    <row r="47" spans="1:5">
      <c r="A47" s="49" t="s">
        <v>797</v>
      </c>
      <c r="B47" s="106">
        <v>0.745</v>
      </c>
      <c r="C47" s="39"/>
      <c r="D47" s="39">
        <v>0</v>
      </c>
      <c r="E47" s="39"/>
    </row>
    <row r="48" spans="1:5">
      <c r="A48" s="47" t="s">
        <v>658</v>
      </c>
      <c r="B48" s="106">
        <v>0.745</v>
      </c>
      <c r="C48" s="39"/>
      <c r="D48" s="39">
        <v>0</v>
      </c>
      <c r="E48" s="39"/>
    </row>
    <row r="49" spans="1:5">
      <c r="A49" s="49" t="s">
        <v>855</v>
      </c>
      <c r="B49" s="106">
        <v>0.745</v>
      </c>
      <c r="C49" s="39"/>
      <c r="D49" s="39">
        <v>0</v>
      </c>
      <c r="E49" s="39"/>
    </row>
    <row r="50" spans="1:5">
      <c r="A50" s="49" t="s">
        <v>659</v>
      </c>
      <c r="B50" s="106">
        <v>0.745</v>
      </c>
      <c r="C50" s="39"/>
      <c r="D50" s="39"/>
      <c r="E50" s="39"/>
    </row>
    <row r="51" spans="1:5">
      <c r="A51" s="49" t="s">
        <v>656</v>
      </c>
      <c r="B51" s="59">
        <v>0.35799999999999998</v>
      </c>
      <c r="C51" s="39"/>
      <c r="D51" s="39"/>
      <c r="E51" s="39"/>
    </row>
    <row r="52" spans="1:5">
      <c r="A52" s="49" t="s">
        <v>696</v>
      </c>
      <c r="B52" s="59">
        <v>0.35799999999999998</v>
      </c>
      <c r="C52" s="39"/>
      <c r="D52" s="39"/>
      <c r="E52" s="39"/>
    </row>
    <row r="53" spans="1:5">
      <c r="A53" s="49" t="s">
        <v>798</v>
      </c>
      <c r="B53" s="59">
        <v>0.35799999999999998</v>
      </c>
      <c r="C53" s="39"/>
      <c r="D53" s="39">
        <v>0</v>
      </c>
      <c r="E53" s="39"/>
    </row>
    <row r="54" spans="1:5">
      <c r="A54" s="47" t="s">
        <v>655</v>
      </c>
      <c r="B54" s="59">
        <v>0.35799999999999998</v>
      </c>
      <c r="C54" s="39"/>
      <c r="D54" s="39">
        <v>0</v>
      </c>
      <c r="E54" s="39"/>
    </row>
    <row r="55" spans="1:5">
      <c r="A55" s="49" t="s">
        <v>856</v>
      </c>
      <c r="B55" s="59">
        <v>0.35799999999999998</v>
      </c>
      <c r="C55" s="39"/>
      <c r="D55" s="39">
        <v>0</v>
      </c>
      <c r="E55" s="39"/>
    </row>
    <row r="56" spans="1:5">
      <c r="A56" s="49" t="s">
        <v>657</v>
      </c>
      <c r="B56" s="59">
        <v>0.35799999999999998</v>
      </c>
      <c r="C56" s="39"/>
      <c r="D56" s="39"/>
      <c r="E56" s="39"/>
    </row>
    <row r="57" spans="1:5">
      <c r="A57" s="49" t="s">
        <v>664</v>
      </c>
      <c r="B57" s="59">
        <v>0.35799999999999998</v>
      </c>
      <c r="C57" s="39"/>
      <c r="D57" s="39"/>
      <c r="E57" s="39"/>
    </row>
    <row r="58" spans="1:5">
      <c r="A58" s="49" t="s">
        <v>665</v>
      </c>
      <c r="B58" s="59">
        <v>0.35799999999999998</v>
      </c>
      <c r="C58" s="39"/>
      <c r="D58" s="39">
        <v>0</v>
      </c>
      <c r="E58" s="39"/>
    </row>
    <row r="59" spans="1:5">
      <c r="A59" s="49" t="s">
        <v>857</v>
      </c>
      <c r="B59" s="59">
        <v>0.35799999999999998</v>
      </c>
      <c r="C59" s="39"/>
      <c r="D59" s="39">
        <v>0</v>
      </c>
      <c r="E59" s="39"/>
    </row>
    <row r="60" spans="1:5">
      <c r="A60" s="49" t="s">
        <v>799</v>
      </c>
      <c r="B60" s="59">
        <v>0.35799999999999998</v>
      </c>
      <c r="C60" s="39"/>
      <c r="D60" s="39"/>
      <c r="E60" s="39"/>
    </row>
    <row r="61" spans="1:5">
      <c r="A61" s="49" t="s">
        <v>666</v>
      </c>
      <c r="B61" s="59">
        <v>0.35799999999999998</v>
      </c>
      <c r="C61" s="39"/>
      <c r="D61" s="39">
        <v>1.8700000000000001E-2</v>
      </c>
      <c r="E61" s="39"/>
    </row>
    <row r="62" spans="1:5">
      <c r="A62" s="49" t="s">
        <v>667</v>
      </c>
      <c r="B62" s="59">
        <v>0.35799999999999998</v>
      </c>
      <c r="C62" s="39"/>
      <c r="D62" s="39"/>
      <c r="E62" s="39"/>
    </row>
    <row r="63" spans="1:5">
      <c r="A63" s="39" t="s">
        <v>600</v>
      </c>
      <c r="B63" s="106">
        <v>0.745</v>
      </c>
      <c r="C63" s="39"/>
      <c r="D63" s="39"/>
      <c r="E63" s="39"/>
    </row>
    <row r="64" spans="1:5">
      <c r="A64" s="39" t="s">
        <v>602</v>
      </c>
      <c r="B64" s="106">
        <v>0.745</v>
      </c>
      <c r="C64" s="39"/>
      <c r="D64" s="39"/>
      <c r="E64" s="39"/>
    </row>
    <row r="65" spans="1:5">
      <c r="A65" s="49" t="s">
        <v>858</v>
      </c>
      <c r="B65" s="106">
        <v>0.745</v>
      </c>
      <c r="C65" s="39"/>
      <c r="D65" s="39">
        <v>0</v>
      </c>
      <c r="E65" s="39"/>
    </row>
    <row r="66" spans="1:5">
      <c r="A66" s="39" t="s">
        <v>800</v>
      </c>
      <c r="B66" s="106">
        <v>0.745</v>
      </c>
      <c r="C66" s="39"/>
      <c r="D66" s="39"/>
      <c r="E66" s="39"/>
    </row>
    <row r="67" spans="1:5">
      <c r="A67" s="39" t="s">
        <v>599</v>
      </c>
      <c r="B67" s="106">
        <v>0.745</v>
      </c>
      <c r="C67" s="39"/>
      <c r="D67" s="39">
        <v>1.8700000000000001E-2</v>
      </c>
      <c r="E67" s="39"/>
    </row>
    <row r="68" spans="1:5">
      <c r="A68" s="39" t="s">
        <v>601</v>
      </c>
      <c r="B68" s="106">
        <v>0.745</v>
      </c>
      <c r="C68" s="39"/>
      <c r="D68" s="39"/>
      <c r="E68" s="39"/>
    </row>
    <row r="69" spans="1:5">
      <c r="A69" s="49" t="s">
        <v>603</v>
      </c>
      <c r="B69" s="106">
        <v>0.745</v>
      </c>
      <c r="C69" s="39"/>
      <c r="D69" s="39">
        <v>0</v>
      </c>
      <c r="E69" s="39"/>
    </row>
    <row r="70" spans="1:5">
      <c r="A70" s="49" t="s">
        <v>662</v>
      </c>
      <c r="B70" s="106">
        <v>0.745</v>
      </c>
      <c r="C70" s="39"/>
      <c r="D70" s="39">
        <v>0</v>
      </c>
      <c r="E70" s="39"/>
    </row>
    <row r="71" spans="1:5">
      <c r="A71" s="49" t="s">
        <v>859</v>
      </c>
      <c r="B71" s="106">
        <v>0.745</v>
      </c>
      <c r="C71" s="39"/>
      <c r="D71" s="39">
        <v>0</v>
      </c>
      <c r="E71" s="39"/>
    </row>
    <row r="72" spans="1:5">
      <c r="A72" s="49" t="s">
        <v>801</v>
      </c>
      <c r="B72" s="106">
        <v>0.745</v>
      </c>
      <c r="C72" s="39"/>
      <c r="D72" s="39"/>
      <c r="E72" s="39"/>
    </row>
    <row r="73" spans="1:5">
      <c r="A73" s="49" t="s">
        <v>604</v>
      </c>
      <c r="B73" s="106">
        <v>0.745</v>
      </c>
      <c r="C73" s="39"/>
      <c r="D73" s="39">
        <v>4.6800000000000001E-2</v>
      </c>
      <c r="E73" s="39"/>
    </row>
    <row r="74" spans="1:5">
      <c r="A74" s="49" t="s">
        <v>605</v>
      </c>
      <c r="B74" s="106">
        <v>0.745</v>
      </c>
      <c r="C74" s="39"/>
      <c r="D74" s="39"/>
      <c r="E74" s="39"/>
    </row>
    <row r="75" spans="1:5">
      <c r="A75" s="49" t="s">
        <v>606</v>
      </c>
      <c r="B75" s="106">
        <v>0.745</v>
      </c>
      <c r="C75" s="39"/>
      <c r="D75" s="39"/>
      <c r="E75" s="39"/>
    </row>
    <row r="76" spans="1:5">
      <c r="A76" s="49" t="s">
        <v>663</v>
      </c>
      <c r="B76" s="106">
        <v>0.745</v>
      </c>
      <c r="C76" s="39"/>
      <c r="D76" s="39"/>
      <c r="E76" s="39"/>
    </row>
    <row r="77" spans="1:5">
      <c r="A77" s="49" t="s">
        <v>860</v>
      </c>
      <c r="B77" s="106">
        <v>0.745</v>
      </c>
      <c r="C77" s="39"/>
      <c r="D77" s="39"/>
      <c r="E77" s="39"/>
    </row>
    <row r="78" spans="1:5">
      <c r="A78" s="49" t="s">
        <v>802</v>
      </c>
      <c r="B78" s="106">
        <v>0.745</v>
      </c>
      <c r="C78" s="39"/>
      <c r="D78" s="39"/>
      <c r="E78" s="39"/>
    </row>
    <row r="79" spans="1:5">
      <c r="A79" s="49" t="s">
        <v>607</v>
      </c>
      <c r="B79" s="106">
        <v>0.745</v>
      </c>
      <c r="C79" s="39"/>
      <c r="D79" s="39"/>
      <c r="E79" s="39"/>
    </row>
    <row r="80" spans="1:5">
      <c r="A80" s="49" t="s">
        <v>608</v>
      </c>
      <c r="B80" s="106">
        <v>0.745</v>
      </c>
      <c r="C80" s="39"/>
      <c r="D80" s="39"/>
      <c r="E80" s="39"/>
    </row>
    <row r="81" spans="1:5">
      <c r="A81" s="49" t="s">
        <v>609</v>
      </c>
      <c r="B81" s="105">
        <v>14.117000000000001</v>
      </c>
      <c r="C81" s="39" t="s">
        <v>446</v>
      </c>
      <c r="D81" s="39"/>
      <c r="E81" s="39"/>
    </row>
    <row r="82" spans="1:5">
      <c r="A82" s="49" t="s">
        <v>861</v>
      </c>
      <c r="B82" s="105">
        <v>14.117000000000001</v>
      </c>
      <c r="C82" s="39" t="s">
        <v>446</v>
      </c>
      <c r="D82" s="39"/>
      <c r="E82" s="39"/>
    </row>
    <row r="83" spans="1:5">
      <c r="A83" s="49" t="s">
        <v>803</v>
      </c>
      <c r="B83" s="105">
        <v>14.117000000000001</v>
      </c>
      <c r="C83" s="39" t="s">
        <v>446</v>
      </c>
      <c r="D83" s="39"/>
      <c r="E83" s="39"/>
    </row>
    <row r="84" spans="1:5">
      <c r="A84" s="49" t="s">
        <v>610</v>
      </c>
      <c r="B84" s="105">
        <v>14.117000000000001</v>
      </c>
      <c r="C84" s="39" t="s">
        <v>446</v>
      </c>
      <c r="D84" s="39"/>
      <c r="E84" s="39"/>
    </row>
    <row r="85" spans="1:5">
      <c r="A85" s="49" t="s">
        <v>611</v>
      </c>
      <c r="B85" s="105">
        <v>14.117000000000001</v>
      </c>
      <c r="C85" s="39" t="s">
        <v>446</v>
      </c>
      <c r="D85" s="39"/>
      <c r="E85" s="39"/>
    </row>
    <row r="86" spans="1:5">
      <c r="A86" s="47" t="s">
        <v>506</v>
      </c>
      <c r="B86" s="106">
        <v>0.745</v>
      </c>
      <c r="C86" s="39"/>
      <c r="D86" s="39"/>
      <c r="E86" s="39"/>
    </row>
    <row r="87" spans="1:5">
      <c r="A87" s="49" t="s">
        <v>804</v>
      </c>
      <c r="B87" s="106">
        <v>0.745</v>
      </c>
      <c r="C87" s="39"/>
      <c r="D87" s="39"/>
      <c r="E87" s="39"/>
    </row>
    <row r="88" spans="1:5">
      <c r="A88" s="47" t="s">
        <v>507</v>
      </c>
      <c r="B88" s="106">
        <v>0.745</v>
      </c>
      <c r="C88" s="39"/>
      <c r="D88" s="39"/>
      <c r="E88" s="39"/>
    </row>
    <row r="89" spans="1:5">
      <c r="A89" s="47" t="s">
        <v>508</v>
      </c>
      <c r="B89" s="106">
        <v>0.745</v>
      </c>
      <c r="C89" s="39"/>
      <c r="D89" s="39"/>
      <c r="E89" s="39"/>
    </row>
    <row r="90" spans="1:5">
      <c r="A90" s="47" t="s">
        <v>503</v>
      </c>
      <c r="B90" s="59">
        <v>0.35799999999999998</v>
      </c>
      <c r="C90" s="39"/>
      <c r="D90" s="39"/>
      <c r="E90" s="39"/>
    </row>
    <row r="91" spans="1:5">
      <c r="A91" s="49" t="s">
        <v>805</v>
      </c>
      <c r="B91" s="59">
        <v>0.35799999999999998</v>
      </c>
      <c r="C91" s="39"/>
      <c r="D91" s="39"/>
      <c r="E91" s="39"/>
    </row>
    <row r="92" spans="1:5">
      <c r="A92" s="47" t="s">
        <v>504</v>
      </c>
      <c r="B92" s="59">
        <v>0.35799999999999998</v>
      </c>
      <c r="C92" s="39"/>
      <c r="D92" s="39">
        <v>0.12280000000000001</v>
      </c>
      <c r="E92" s="39" t="s">
        <v>446</v>
      </c>
    </row>
    <row r="93" spans="1:5">
      <c r="A93" s="47" t="s">
        <v>505</v>
      </c>
      <c r="B93" s="59">
        <v>0.35799999999999998</v>
      </c>
      <c r="C93" s="39"/>
      <c r="D93" s="39"/>
      <c r="E93" s="39"/>
    </row>
    <row r="94" spans="1:5">
      <c r="A94" s="49" t="s">
        <v>689</v>
      </c>
      <c r="B94" s="59">
        <v>0.35799999999999998</v>
      </c>
      <c r="C94" s="39"/>
      <c r="D94" s="39"/>
      <c r="E94" s="39"/>
    </row>
    <row r="95" spans="1:5">
      <c r="A95" s="49" t="s">
        <v>806</v>
      </c>
      <c r="B95" s="59">
        <v>0.35799999999999998</v>
      </c>
      <c r="C95" s="39"/>
      <c r="D95" s="39"/>
      <c r="E95" s="39"/>
    </row>
    <row r="96" spans="1:5">
      <c r="A96" s="49" t="s">
        <v>690</v>
      </c>
      <c r="B96" s="59">
        <v>0.35799999999999998</v>
      </c>
      <c r="C96" s="39"/>
      <c r="D96" s="39">
        <v>0.12280000000000001</v>
      </c>
      <c r="E96" s="39" t="s">
        <v>446</v>
      </c>
    </row>
    <row r="97" spans="1:5">
      <c r="A97" s="49" t="s">
        <v>691</v>
      </c>
      <c r="B97" s="59">
        <v>0.35799999999999998</v>
      </c>
      <c r="C97" s="39"/>
      <c r="D97" s="39"/>
      <c r="E97" s="39"/>
    </row>
    <row r="98" spans="1:5">
      <c r="A98" s="49" t="s">
        <v>692</v>
      </c>
      <c r="B98" s="105">
        <v>14.117000000000001</v>
      </c>
      <c r="C98" s="39" t="s">
        <v>446</v>
      </c>
      <c r="D98" s="39"/>
      <c r="E98" s="39"/>
    </row>
    <row r="99" spans="1:5">
      <c r="A99" s="49" t="s">
        <v>807</v>
      </c>
      <c r="B99" s="105">
        <v>14.117000000000001</v>
      </c>
      <c r="C99" s="39" t="s">
        <v>446</v>
      </c>
      <c r="D99" s="39"/>
      <c r="E99" s="39"/>
    </row>
    <row r="100" spans="1:5">
      <c r="A100" s="49" t="s">
        <v>693</v>
      </c>
      <c r="B100" s="105">
        <v>14.117000000000001</v>
      </c>
      <c r="C100" s="39" t="s">
        <v>446</v>
      </c>
      <c r="D100" s="39">
        <v>0.12280000000000001</v>
      </c>
      <c r="E100" s="39" t="s">
        <v>446</v>
      </c>
    </row>
    <row r="101" spans="1:5">
      <c r="A101" s="49" t="s">
        <v>694</v>
      </c>
      <c r="B101" s="105">
        <v>14.117000000000001</v>
      </c>
      <c r="C101" s="39" t="s">
        <v>446</v>
      </c>
      <c r="D101" s="39"/>
      <c r="E101" s="39"/>
    </row>
    <row r="102" spans="1:5">
      <c r="A102" s="49" t="s">
        <v>1826</v>
      </c>
      <c r="B102" s="105">
        <v>14.117000000000001</v>
      </c>
      <c r="C102" s="39" t="s">
        <v>446</v>
      </c>
      <c r="D102" s="39"/>
      <c r="E102" s="39"/>
    </row>
    <row r="103" spans="1:5">
      <c r="A103" s="49" t="s">
        <v>1827</v>
      </c>
      <c r="B103" s="105">
        <v>14.117000000000001</v>
      </c>
      <c r="C103" s="39" t="s">
        <v>446</v>
      </c>
      <c r="D103" s="39"/>
      <c r="E103" s="39"/>
    </row>
    <row r="104" spans="1:5">
      <c r="A104" s="49" t="s">
        <v>1828</v>
      </c>
      <c r="B104" s="105">
        <v>14.117000000000001</v>
      </c>
      <c r="C104" s="39" t="s">
        <v>446</v>
      </c>
      <c r="D104" s="39">
        <v>0.12280000000000001</v>
      </c>
      <c r="E104" s="39" t="s">
        <v>446</v>
      </c>
    </row>
    <row r="105" spans="1:5">
      <c r="A105" s="49" t="s">
        <v>1829</v>
      </c>
      <c r="B105" s="105">
        <v>14.117000000000001</v>
      </c>
      <c r="C105" s="39" t="s">
        <v>446</v>
      </c>
      <c r="D105" s="39"/>
      <c r="E105" s="39"/>
    </row>
    <row r="106" spans="1:5">
      <c r="A106" s="49" t="s">
        <v>1822</v>
      </c>
      <c r="B106" s="105">
        <v>14.117000000000001</v>
      </c>
      <c r="C106" s="39" t="s">
        <v>446</v>
      </c>
      <c r="D106" s="39"/>
      <c r="E106" s="39"/>
    </row>
    <row r="107" spans="1:5">
      <c r="A107" s="49" t="s">
        <v>1823</v>
      </c>
      <c r="B107" s="105">
        <v>14.117000000000001</v>
      </c>
      <c r="C107" s="39" t="s">
        <v>446</v>
      </c>
      <c r="D107" s="39"/>
      <c r="E107" s="39"/>
    </row>
    <row r="108" spans="1:5">
      <c r="A108" s="49" t="s">
        <v>1824</v>
      </c>
      <c r="B108" s="105">
        <v>14.117000000000001</v>
      </c>
      <c r="C108" s="39" t="s">
        <v>446</v>
      </c>
      <c r="D108" s="39">
        <v>0.12280000000000001</v>
      </c>
      <c r="E108" s="39" t="s">
        <v>446</v>
      </c>
    </row>
    <row r="109" spans="1:5">
      <c r="A109" s="49" t="s">
        <v>1825</v>
      </c>
      <c r="B109" s="105">
        <v>14.117000000000001</v>
      </c>
      <c r="C109" s="39" t="s">
        <v>446</v>
      </c>
      <c r="D109" s="39"/>
      <c r="E109" s="39"/>
    </row>
    <row r="110" spans="1:5">
      <c r="A110" s="47" t="s">
        <v>494</v>
      </c>
      <c r="B110" s="106">
        <v>0.745</v>
      </c>
      <c r="C110" s="39"/>
      <c r="D110" s="39"/>
      <c r="E110" s="39"/>
    </row>
    <row r="111" spans="1:5">
      <c r="A111" s="49" t="s">
        <v>808</v>
      </c>
      <c r="B111" s="106">
        <v>0.745</v>
      </c>
      <c r="C111" s="39"/>
      <c r="D111" s="39"/>
      <c r="E111" s="39"/>
    </row>
    <row r="112" spans="1:5">
      <c r="A112" s="47" t="s">
        <v>495</v>
      </c>
      <c r="B112" s="106">
        <v>0.745</v>
      </c>
      <c r="C112" s="39"/>
      <c r="D112" s="39"/>
      <c r="E112" s="39"/>
    </row>
    <row r="113" spans="1:5">
      <c r="A113" s="47" t="s">
        <v>496</v>
      </c>
      <c r="B113" s="106">
        <v>0.745</v>
      </c>
      <c r="C113" s="39"/>
      <c r="D113" s="39"/>
      <c r="E113" s="39"/>
    </row>
    <row r="114" spans="1:5">
      <c r="A114" s="47" t="s">
        <v>492</v>
      </c>
      <c r="B114" s="59">
        <v>0.35799999999999998</v>
      </c>
      <c r="C114" s="39"/>
      <c r="D114" s="39"/>
      <c r="E114" s="39"/>
    </row>
    <row r="115" spans="1:5">
      <c r="A115" s="49" t="s">
        <v>809</v>
      </c>
      <c r="B115" s="59">
        <v>0.35799999999999998</v>
      </c>
      <c r="C115" s="39"/>
      <c r="D115" s="39"/>
      <c r="E115" s="39"/>
    </row>
    <row r="116" spans="1:5">
      <c r="A116" s="49" t="s">
        <v>679</v>
      </c>
      <c r="B116" s="59">
        <v>0.35799999999999998</v>
      </c>
      <c r="C116" s="39"/>
      <c r="D116" s="39">
        <v>0.03</v>
      </c>
      <c r="E116" s="39" t="s">
        <v>447</v>
      </c>
    </row>
    <row r="117" spans="1:5">
      <c r="A117" s="47" t="s">
        <v>493</v>
      </c>
      <c r="B117" s="59">
        <v>0.35799999999999998</v>
      </c>
      <c r="C117" s="39"/>
      <c r="D117" s="39"/>
      <c r="E117" s="39"/>
    </row>
    <row r="118" spans="1:5">
      <c r="A118" s="49" t="s">
        <v>810</v>
      </c>
      <c r="B118" s="59">
        <v>0.35799999999999998</v>
      </c>
      <c r="C118" s="39"/>
      <c r="D118" s="39"/>
      <c r="E118" s="39"/>
    </row>
    <row r="119" spans="1:5">
      <c r="A119" s="49" t="s">
        <v>626</v>
      </c>
      <c r="B119" s="59">
        <v>0.35799999999999998</v>
      </c>
      <c r="C119" s="39"/>
      <c r="D119" s="39">
        <v>0.03</v>
      </c>
      <c r="E119" s="39" t="s">
        <v>447</v>
      </c>
    </row>
    <row r="120" spans="1:5">
      <c r="A120" s="49" t="s">
        <v>715</v>
      </c>
      <c r="B120" s="59">
        <v>0.35799999999999998</v>
      </c>
      <c r="C120" s="39"/>
      <c r="D120" s="39"/>
      <c r="E120" s="39"/>
    </row>
    <row r="121" spans="1:5">
      <c r="A121" s="47" t="s">
        <v>497</v>
      </c>
      <c r="B121" s="59">
        <v>0.35799999999999998</v>
      </c>
      <c r="C121" s="39"/>
      <c r="D121" s="39"/>
      <c r="E121" s="39"/>
    </row>
    <row r="122" spans="1:5">
      <c r="A122" s="49" t="s">
        <v>811</v>
      </c>
      <c r="B122" s="59">
        <v>0.35799999999999998</v>
      </c>
      <c r="C122" s="39"/>
      <c r="D122" s="39"/>
      <c r="E122" s="39"/>
    </row>
    <row r="123" spans="1:5">
      <c r="A123" s="47" t="s">
        <v>498</v>
      </c>
      <c r="B123" s="59">
        <v>0.35799999999999998</v>
      </c>
      <c r="C123" s="39"/>
      <c r="D123" s="39">
        <v>0.28160000000000002</v>
      </c>
      <c r="E123" s="39"/>
    </row>
    <row r="124" spans="1:5">
      <c r="A124" s="47" t="s">
        <v>499</v>
      </c>
      <c r="B124" s="59">
        <v>0.35799999999999998</v>
      </c>
      <c r="C124" s="39"/>
      <c r="D124" s="39"/>
      <c r="E124" s="39"/>
    </row>
    <row r="125" spans="1:5">
      <c r="A125" s="47" t="s">
        <v>500</v>
      </c>
      <c r="B125" s="59">
        <v>0.35799999999999998</v>
      </c>
      <c r="C125" s="39"/>
      <c r="D125" s="39"/>
      <c r="E125" s="39"/>
    </row>
    <row r="126" spans="1:5">
      <c r="A126" s="49" t="s">
        <v>812</v>
      </c>
      <c r="B126" s="59">
        <v>0.35799999999999998</v>
      </c>
      <c r="C126" s="39"/>
      <c r="D126" s="39"/>
      <c r="E126" s="39"/>
    </row>
    <row r="127" spans="1:5">
      <c r="A127" s="47" t="s">
        <v>501</v>
      </c>
      <c r="B127" s="59">
        <v>0.35799999999999998</v>
      </c>
      <c r="C127" s="39"/>
      <c r="D127" s="39">
        <v>0.2112</v>
      </c>
      <c r="E127" s="39"/>
    </row>
    <row r="128" spans="1:5">
      <c r="A128" s="47" t="s">
        <v>502</v>
      </c>
      <c r="B128" s="59">
        <v>0.35799999999999998</v>
      </c>
      <c r="C128" s="39"/>
      <c r="D128" s="39"/>
      <c r="E128" s="39"/>
    </row>
    <row r="129" spans="1:5">
      <c r="A129" s="49" t="s">
        <v>1267</v>
      </c>
      <c r="B129" s="105">
        <v>14.117000000000001</v>
      </c>
      <c r="C129" s="39" t="s">
        <v>446</v>
      </c>
      <c r="D129" s="39"/>
      <c r="E129" s="39"/>
    </row>
    <row r="130" spans="1:5">
      <c r="A130" s="49" t="s">
        <v>1268</v>
      </c>
      <c r="B130" s="105">
        <v>14.117000000000001</v>
      </c>
      <c r="C130" s="39" t="s">
        <v>446</v>
      </c>
      <c r="D130" s="39"/>
      <c r="E130" s="39"/>
    </row>
    <row r="131" spans="1:5">
      <c r="A131" s="49" t="s">
        <v>1269</v>
      </c>
      <c r="B131" s="105">
        <v>14.117000000000001</v>
      </c>
      <c r="C131" s="39" t="s">
        <v>446</v>
      </c>
      <c r="D131" s="39"/>
      <c r="E131" s="39"/>
    </row>
    <row r="132" spans="1:5">
      <c r="A132" s="49" t="s">
        <v>1270</v>
      </c>
      <c r="B132" s="105">
        <v>14.117000000000001</v>
      </c>
      <c r="C132" s="39" t="s">
        <v>446</v>
      </c>
      <c r="D132" s="39"/>
      <c r="E132" s="39"/>
    </row>
    <row r="133" spans="1:5">
      <c r="A133" s="49" t="s">
        <v>1271</v>
      </c>
      <c r="B133" s="105">
        <v>14.117000000000001</v>
      </c>
      <c r="C133" s="39" t="s">
        <v>446</v>
      </c>
      <c r="D133" s="39"/>
      <c r="E133" s="39"/>
    </row>
    <row r="134" spans="1:5">
      <c r="A134" s="49" t="s">
        <v>1272</v>
      </c>
      <c r="B134" s="105">
        <v>14.117000000000001</v>
      </c>
      <c r="C134" s="39" t="s">
        <v>446</v>
      </c>
      <c r="D134" s="39"/>
      <c r="E134" s="39"/>
    </row>
    <row r="135" spans="1:5">
      <c r="A135" s="49" t="s">
        <v>1273</v>
      </c>
      <c r="B135" s="105">
        <v>14.117000000000001</v>
      </c>
      <c r="C135" s="39" t="s">
        <v>446</v>
      </c>
      <c r="D135" s="39"/>
      <c r="E135" s="39"/>
    </row>
    <row r="136" spans="1:5">
      <c r="A136" s="49" t="s">
        <v>1274</v>
      </c>
      <c r="B136" s="105">
        <v>14.117000000000001</v>
      </c>
      <c r="C136" s="39" t="s">
        <v>446</v>
      </c>
      <c r="D136" s="39"/>
      <c r="E136" s="39"/>
    </row>
    <row r="137" spans="1:5">
      <c r="A137" s="49" t="s">
        <v>1275</v>
      </c>
      <c r="B137" s="105">
        <v>14.117000000000001</v>
      </c>
      <c r="C137" s="39" t="s">
        <v>446</v>
      </c>
      <c r="D137" s="39"/>
      <c r="E137" s="39"/>
    </row>
    <row r="138" spans="1:5">
      <c r="A138" s="49" t="s">
        <v>1276</v>
      </c>
      <c r="B138" s="105">
        <v>14.117000000000001</v>
      </c>
      <c r="C138" s="39" t="s">
        <v>446</v>
      </c>
      <c r="D138" s="39"/>
      <c r="E138" s="39"/>
    </row>
    <row r="139" spans="1:5">
      <c r="A139" s="49" t="s">
        <v>1277</v>
      </c>
      <c r="B139" s="105">
        <v>14.117000000000001</v>
      </c>
      <c r="C139" s="39" t="s">
        <v>446</v>
      </c>
      <c r="D139" s="39"/>
      <c r="E139" s="39"/>
    </row>
    <row r="140" spans="1:5">
      <c r="A140" s="49" t="s">
        <v>1278</v>
      </c>
      <c r="B140" s="105">
        <v>14.117000000000001</v>
      </c>
      <c r="C140" s="39" t="s">
        <v>446</v>
      </c>
      <c r="D140" s="39">
        <v>0.24560000000000001</v>
      </c>
      <c r="E140" s="39" t="s">
        <v>446</v>
      </c>
    </row>
    <row r="141" spans="1:5">
      <c r="A141" s="49" t="s">
        <v>1279</v>
      </c>
      <c r="B141" s="105">
        <v>14.117000000000001</v>
      </c>
      <c r="C141" s="39" t="s">
        <v>446</v>
      </c>
      <c r="D141" s="39"/>
      <c r="E141" s="39"/>
    </row>
    <row r="142" spans="1:5">
      <c r="A142" s="49" t="s">
        <v>1280</v>
      </c>
      <c r="B142" s="105">
        <v>14.117000000000001</v>
      </c>
      <c r="C142" s="39" t="s">
        <v>446</v>
      </c>
      <c r="D142" s="39"/>
      <c r="E142" s="39"/>
    </row>
    <row r="143" spans="1:5">
      <c r="A143" s="49" t="s">
        <v>1281</v>
      </c>
      <c r="B143" s="105">
        <v>14.117000000000001</v>
      </c>
      <c r="C143" s="39" t="s">
        <v>446</v>
      </c>
      <c r="D143" s="39"/>
      <c r="E143" s="39"/>
    </row>
    <row r="144" spans="1:5">
      <c r="A144" s="49" t="s">
        <v>1282</v>
      </c>
      <c r="B144" s="105">
        <v>14.117000000000001</v>
      </c>
      <c r="C144" s="39" t="s">
        <v>446</v>
      </c>
      <c r="D144" s="39">
        <v>4.9200000000000001E-2</v>
      </c>
      <c r="E144" s="39" t="s">
        <v>446</v>
      </c>
    </row>
    <row r="145" spans="1:5">
      <c r="A145" s="49" t="s">
        <v>1283</v>
      </c>
      <c r="B145" s="105">
        <v>14.117000000000001</v>
      </c>
      <c r="C145" s="39" t="s">
        <v>446</v>
      </c>
      <c r="D145" s="39"/>
      <c r="E145" s="39"/>
    </row>
    <row r="146" spans="1:5">
      <c r="A146" s="49" t="s">
        <v>1284</v>
      </c>
      <c r="B146" s="105">
        <v>14.117000000000001</v>
      </c>
      <c r="C146" s="39" t="s">
        <v>446</v>
      </c>
      <c r="D146" s="39"/>
      <c r="E146" s="39"/>
    </row>
    <row r="147" spans="1:5">
      <c r="A147" s="49" t="s">
        <v>1285</v>
      </c>
      <c r="B147" s="105">
        <v>14.117000000000001</v>
      </c>
      <c r="C147" s="39" t="s">
        <v>446</v>
      </c>
      <c r="D147" s="39"/>
      <c r="E147" s="39"/>
    </row>
    <row r="148" spans="1:5">
      <c r="A148" s="49" t="s">
        <v>1286</v>
      </c>
      <c r="B148" s="105">
        <v>14.117000000000001</v>
      </c>
      <c r="C148" s="39" t="s">
        <v>446</v>
      </c>
      <c r="D148" s="39">
        <v>0.12280000000000001</v>
      </c>
      <c r="E148" s="39" t="s">
        <v>446</v>
      </c>
    </row>
    <row r="149" spans="1:5">
      <c r="A149" s="49" t="s">
        <v>1287</v>
      </c>
      <c r="B149" s="105">
        <v>14.117000000000001</v>
      </c>
      <c r="C149" s="39" t="s">
        <v>446</v>
      </c>
      <c r="D149" s="39"/>
      <c r="E149" s="39"/>
    </row>
    <row r="150" spans="1:5">
      <c r="A150" s="49" t="s">
        <v>1288</v>
      </c>
      <c r="B150" s="105">
        <v>14.117000000000001</v>
      </c>
      <c r="C150" s="39" t="s">
        <v>446</v>
      </c>
      <c r="D150" s="39"/>
      <c r="E150" s="39"/>
    </row>
    <row r="151" spans="1:5">
      <c r="A151" s="49" t="s">
        <v>1289</v>
      </c>
      <c r="B151" s="105">
        <v>14.117000000000001</v>
      </c>
      <c r="C151" s="39" t="s">
        <v>446</v>
      </c>
      <c r="D151" s="39"/>
      <c r="E151" s="39"/>
    </row>
    <row r="152" spans="1:5">
      <c r="A152" s="49" t="s">
        <v>1290</v>
      </c>
      <c r="B152" s="105">
        <v>14.117000000000001</v>
      </c>
      <c r="C152" s="39" t="s">
        <v>446</v>
      </c>
      <c r="D152" s="39"/>
      <c r="E152" s="39"/>
    </row>
    <row r="153" spans="1:5">
      <c r="A153" s="49" t="s">
        <v>1291</v>
      </c>
      <c r="B153" s="105">
        <v>14.117000000000001</v>
      </c>
      <c r="C153" s="39" t="s">
        <v>446</v>
      </c>
      <c r="D153" s="39"/>
      <c r="E153" s="39"/>
    </row>
    <row r="154" spans="1:5">
      <c r="A154" s="39" t="s">
        <v>1292</v>
      </c>
      <c r="B154" s="105">
        <v>14.117000000000001</v>
      </c>
      <c r="C154" s="39" t="s">
        <v>446</v>
      </c>
      <c r="D154" s="39"/>
      <c r="E154" s="39"/>
    </row>
    <row r="155" spans="1:5">
      <c r="A155" s="39" t="s">
        <v>1293</v>
      </c>
      <c r="B155" s="105">
        <v>14.117000000000001</v>
      </c>
      <c r="C155" s="39" t="s">
        <v>446</v>
      </c>
      <c r="D155" s="39"/>
      <c r="E155" s="39"/>
    </row>
    <row r="156" spans="1:5">
      <c r="A156" s="39" t="s">
        <v>1294</v>
      </c>
      <c r="B156" s="105">
        <v>14.117000000000001</v>
      </c>
      <c r="C156" s="39" t="s">
        <v>446</v>
      </c>
      <c r="D156" s="39"/>
      <c r="E156" s="39"/>
    </row>
    <row r="157" spans="1:5">
      <c r="A157" s="39" t="s">
        <v>1295</v>
      </c>
      <c r="B157" s="105">
        <v>14.117000000000001</v>
      </c>
      <c r="C157" s="39" t="s">
        <v>446</v>
      </c>
      <c r="D157" s="39">
        <v>0.12280000000000001</v>
      </c>
      <c r="E157" s="39" t="s">
        <v>446</v>
      </c>
    </row>
    <row r="158" spans="1:5">
      <c r="A158" s="39" t="s">
        <v>1266</v>
      </c>
      <c r="B158" s="105">
        <v>14.117000000000001</v>
      </c>
      <c r="C158" s="39" t="s">
        <v>446</v>
      </c>
      <c r="D158" s="39"/>
      <c r="E158" s="39"/>
    </row>
    <row r="159" spans="1:5">
      <c r="A159" s="39" t="s">
        <v>1258</v>
      </c>
      <c r="B159" s="105">
        <v>14.117000000000001</v>
      </c>
      <c r="C159" s="39" t="s">
        <v>446</v>
      </c>
      <c r="D159" s="39"/>
      <c r="E159" s="39"/>
    </row>
    <row r="160" spans="1:5">
      <c r="A160" s="39" t="s">
        <v>1259</v>
      </c>
      <c r="B160" s="105">
        <v>14.117000000000001</v>
      </c>
      <c r="C160" s="39" t="s">
        <v>446</v>
      </c>
      <c r="D160" s="39"/>
      <c r="E160" s="39"/>
    </row>
    <row r="161" spans="1:5">
      <c r="A161" s="39" t="s">
        <v>1260</v>
      </c>
      <c r="B161" s="105">
        <v>14.117000000000001</v>
      </c>
      <c r="C161" s="39" t="s">
        <v>446</v>
      </c>
      <c r="D161" s="39">
        <v>0.12280000000000001</v>
      </c>
      <c r="E161" s="39" t="s">
        <v>446</v>
      </c>
    </row>
    <row r="162" spans="1:5">
      <c r="A162" s="39" t="s">
        <v>1261</v>
      </c>
      <c r="B162" s="105">
        <v>14.117000000000001</v>
      </c>
      <c r="C162" s="39" t="s">
        <v>446</v>
      </c>
      <c r="D162" s="39"/>
      <c r="E162" s="39"/>
    </row>
    <row r="163" spans="1:5">
      <c r="A163" s="39" t="s">
        <v>1262</v>
      </c>
      <c r="B163" s="105">
        <v>14.117000000000001</v>
      </c>
      <c r="C163" s="39" t="s">
        <v>446</v>
      </c>
      <c r="D163" s="39"/>
      <c r="E163" s="39"/>
    </row>
    <row r="164" spans="1:5">
      <c r="A164" s="39" t="s">
        <v>1263</v>
      </c>
      <c r="B164" s="105">
        <v>14.117000000000001</v>
      </c>
      <c r="C164" s="39" t="s">
        <v>446</v>
      </c>
      <c r="D164" s="39"/>
      <c r="E164" s="39"/>
    </row>
    <row r="165" spans="1:5">
      <c r="A165" s="39" t="s">
        <v>1264</v>
      </c>
      <c r="B165" s="105">
        <v>14.117000000000001</v>
      </c>
      <c r="C165" s="39" t="s">
        <v>446</v>
      </c>
      <c r="D165" s="39">
        <v>0.12280000000000001</v>
      </c>
      <c r="E165" s="39" t="s">
        <v>446</v>
      </c>
    </row>
    <row r="166" spans="1:5">
      <c r="A166" s="39" t="s">
        <v>1265</v>
      </c>
      <c r="B166" s="105">
        <v>14.117000000000001</v>
      </c>
      <c r="C166" s="39" t="s">
        <v>446</v>
      </c>
      <c r="D166" s="39"/>
      <c r="E166" s="39"/>
    </row>
    <row r="167" spans="1:5">
      <c r="A167" s="47" t="s">
        <v>489</v>
      </c>
      <c r="B167" s="105">
        <v>14.117000000000001</v>
      </c>
      <c r="C167" s="39" t="s">
        <v>446</v>
      </c>
      <c r="D167" s="39"/>
      <c r="E167" s="39"/>
    </row>
    <row r="168" spans="1:5">
      <c r="A168" s="49" t="s">
        <v>813</v>
      </c>
      <c r="B168" s="105">
        <v>14.117000000000001</v>
      </c>
      <c r="C168" s="39" t="s">
        <v>446</v>
      </c>
      <c r="D168" s="39"/>
      <c r="E168" s="39"/>
    </row>
    <row r="169" spans="1:5">
      <c r="A169" s="47" t="s">
        <v>490</v>
      </c>
      <c r="B169" s="105">
        <v>14.117000000000001</v>
      </c>
      <c r="C169" s="39" t="s">
        <v>446</v>
      </c>
      <c r="D169" s="39">
        <v>0.12280000000000001</v>
      </c>
      <c r="E169" s="39" t="s">
        <v>446</v>
      </c>
    </row>
    <row r="170" spans="1:5">
      <c r="A170" s="47" t="s">
        <v>491</v>
      </c>
      <c r="B170" s="105">
        <v>14.117000000000001</v>
      </c>
      <c r="C170" s="39" t="s">
        <v>446</v>
      </c>
      <c r="D170" s="39"/>
      <c r="E170" s="39"/>
    </row>
  </sheetData>
  <autoFilter ref="A1:E170" xr:uid="{00000000-0009-0000-0000-00000B000000}"/>
  <pageMargins left="0.7" right="0.7" top="0.75" bottom="0.75" header="0.3" footer="0.3"/>
  <pageSetup orientation="portrait" verticalDpi="0" r:id="rId1"/>
  <headerFooter>
    <oddFooter>&amp;RPage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13"/>
  <sheetViews>
    <sheetView workbookViewId="0">
      <selection activeCell="B5" sqref="B5"/>
    </sheetView>
  </sheetViews>
  <sheetFormatPr defaultRowHeight="15"/>
  <cols>
    <col min="1" max="1" width="21.33203125" bestFit="1" customWidth="1"/>
  </cols>
  <sheetData>
    <row r="1" spans="1:2">
      <c r="A1" t="s">
        <v>1791</v>
      </c>
      <c r="B1">
        <v>0.08</v>
      </c>
    </row>
    <row r="2" spans="1:2">
      <c r="A2" t="s">
        <v>1792</v>
      </c>
      <c r="B2">
        <v>0.08</v>
      </c>
    </row>
    <row r="3" spans="1:2">
      <c r="A3" t="s">
        <v>1789</v>
      </c>
      <c r="B3">
        <v>0.2</v>
      </c>
    </row>
    <row r="4" spans="1:2">
      <c r="A4" t="s">
        <v>1790</v>
      </c>
      <c r="B4">
        <v>0.2</v>
      </c>
    </row>
    <row r="5" spans="1:2">
      <c r="A5" t="s">
        <v>450</v>
      </c>
      <c r="B5">
        <v>0.08</v>
      </c>
    </row>
    <row r="6" spans="1:2">
      <c r="A6" t="s">
        <v>451</v>
      </c>
      <c r="B6">
        <v>0.08</v>
      </c>
    </row>
    <row r="7" spans="1:2">
      <c r="A7" t="s">
        <v>729</v>
      </c>
      <c r="B7">
        <v>0.1</v>
      </c>
    </row>
    <row r="8" spans="1:2">
      <c r="A8" t="s">
        <v>730</v>
      </c>
      <c r="B8">
        <v>0.08</v>
      </c>
    </row>
    <row r="9" spans="1:2">
      <c r="A9" t="s">
        <v>731</v>
      </c>
      <c r="B9">
        <v>0.08</v>
      </c>
    </row>
    <row r="10" spans="1:2">
      <c r="A10" t="s">
        <v>452</v>
      </c>
      <c r="B10">
        <v>0.08</v>
      </c>
    </row>
    <row r="11" spans="1:2">
      <c r="A11" t="s">
        <v>718</v>
      </c>
      <c r="B11">
        <v>0</v>
      </c>
    </row>
    <row r="12" spans="1:2">
      <c r="A12" t="s">
        <v>453</v>
      </c>
      <c r="B12">
        <v>50</v>
      </c>
    </row>
    <row r="13" spans="1:2">
      <c r="A13" t="s">
        <v>454</v>
      </c>
      <c r="B13">
        <v>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6"/>
  <sheetViews>
    <sheetView workbookViewId="0">
      <selection activeCell="C7" sqref="C7:D7"/>
    </sheetView>
  </sheetViews>
  <sheetFormatPr defaultRowHeight="15"/>
  <cols>
    <col min="1" max="1" width="16.33203125" bestFit="1" customWidth="1"/>
  </cols>
  <sheetData>
    <row r="1" spans="1:1">
      <c r="A1" t="s">
        <v>455</v>
      </c>
    </row>
    <row r="2" spans="1:1">
      <c r="A2" t="s">
        <v>887</v>
      </c>
    </row>
    <row r="3" spans="1:1">
      <c r="A3" s="50" t="s">
        <v>483</v>
      </c>
    </row>
    <row r="4" spans="1:1">
      <c r="A4" t="s">
        <v>456</v>
      </c>
    </row>
    <row r="5" spans="1:1">
      <c r="A5" t="s">
        <v>1255</v>
      </c>
    </row>
    <row r="6" spans="1:1">
      <c r="A6" t="s">
        <v>83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127"/>
  <sheetViews>
    <sheetView topLeftCell="A93" workbookViewId="0">
      <selection activeCell="G31" sqref="G31"/>
    </sheetView>
  </sheetViews>
  <sheetFormatPr defaultRowHeight="15"/>
  <sheetData>
    <row r="1" spans="1:1">
      <c r="A1" t="s">
        <v>890</v>
      </c>
    </row>
    <row r="2" spans="1:1">
      <c r="A2" t="s">
        <v>891</v>
      </c>
    </row>
    <row r="3" spans="1:1">
      <c r="A3" t="s">
        <v>892</v>
      </c>
    </row>
    <row r="4" spans="1:1">
      <c r="A4" t="s">
        <v>893</v>
      </c>
    </row>
    <row r="5" spans="1:1">
      <c r="A5" t="s">
        <v>894</v>
      </c>
    </row>
    <row r="6" spans="1:1">
      <c r="A6" t="s">
        <v>895</v>
      </c>
    </row>
    <row r="7" spans="1:1">
      <c r="A7" t="s">
        <v>896</v>
      </c>
    </row>
    <row r="8" spans="1:1">
      <c r="A8" t="s">
        <v>897</v>
      </c>
    </row>
    <row r="9" spans="1:1">
      <c r="A9" t="s">
        <v>898</v>
      </c>
    </row>
    <row r="10" spans="1:1">
      <c r="A10" t="s">
        <v>899</v>
      </c>
    </row>
    <row r="11" spans="1:1">
      <c r="A11" t="s">
        <v>398</v>
      </c>
    </row>
    <row r="12" spans="1:1">
      <c r="A12" t="s">
        <v>900</v>
      </c>
    </row>
    <row r="13" spans="1:1">
      <c r="A13" t="s">
        <v>901</v>
      </c>
    </row>
    <row r="14" spans="1:1">
      <c r="A14" t="s">
        <v>902</v>
      </c>
    </row>
    <row r="15" spans="1:1">
      <c r="A15" t="s">
        <v>903</v>
      </c>
    </row>
    <row r="16" spans="1:1">
      <c r="A16" t="s">
        <v>904</v>
      </c>
    </row>
    <row r="17" spans="1:1">
      <c r="A17" t="s">
        <v>905</v>
      </c>
    </row>
    <row r="18" spans="1:1">
      <c r="A18" t="s">
        <v>906</v>
      </c>
    </row>
    <row r="19" spans="1:1">
      <c r="A19" t="s">
        <v>907</v>
      </c>
    </row>
    <row r="20" spans="1:1">
      <c r="A20" t="s">
        <v>908</v>
      </c>
    </row>
    <row r="21" spans="1:1">
      <c r="A21" t="s">
        <v>909</v>
      </c>
    </row>
    <row r="22" spans="1:1">
      <c r="A22" s="50" t="s">
        <v>1799</v>
      </c>
    </row>
    <row r="23" spans="1:1">
      <c r="A23" s="50" t="s">
        <v>1800</v>
      </c>
    </row>
    <row r="24" spans="1:1">
      <c r="A24" s="50" t="s">
        <v>1802</v>
      </c>
    </row>
    <row r="25" spans="1:1">
      <c r="A25" s="50" t="s">
        <v>1801</v>
      </c>
    </row>
    <row r="26" spans="1:1">
      <c r="A26" t="s">
        <v>910</v>
      </c>
    </row>
    <row r="27" spans="1:1">
      <c r="A27" t="s">
        <v>911</v>
      </c>
    </row>
    <row r="28" spans="1:1">
      <c r="A28" t="s">
        <v>912</v>
      </c>
    </row>
    <row r="29" spans="1:1">
      <c r="A29" t="s">
        <v>913</v>
      </c>
    </row>
    <row r="30" spans="1:1">
      <c r="A30" t="s">
        <v>914</v>
      </c>
    </row>
    <row r="31" spans="1:1">
      <c r="A31" t="s">
        <v>915</v>
      </c>
    </row>
    <row r="32" spans="1:1">
      <c r="A32" t="s">
        <v>916</v>
      </c>
    </row>
    <row r="33" spans="1:1">
      <c r="A33" t="s">
        <v>917</v>
      </c>
    </row>
    <row r="34" spans="1:1">
      <c r="A34" t="s">
        <v>918</v>
      </c>
    </row>
    <row r="35" spans="1:1">
      <c r="A35" t="s">
        <v>919</v>
      </c>
    </row>
    <row r="36" spans="1:1">
      <c r="A36" t="s">
        <v>920</v>
      </c>
    </row>
    <row r="37" spans="1:1">
      <c r="A37" t="s">
        <v>921</v>
      </c>
    </row>
    <row r="38" spans="1:1">
      <c r="A38" t="s">
        <v>922</v>
      </c>
    </row>
    <row r="39" spans="1:1">
      <c r="A39" t="s">
        <v>403</v>
      </c>
    </row>
    <row r="40" spans="1:1">
      <c r="A40" t="s">
        <v>923</v>
      </c>
    </row>
    <row r="41" spans="1:1">
      <c r="A41" t="s">
        <v>294</v>
      </c>
    </row>
    <row r="42" spans="1:1">
      <c r="A42" t="s">
        <v>924</v>
      </c>
    </row>
    <row r="43" spans="1:1">
      <c r="A43" t="s">
        <v>406</v>
      </c>
    </row>
    <row r="44" spans="1:1">
      <c r="A44" t="s">
        <v>925</v>
      </c>
    </row>
    <row r="45" spans="1:1">
      <c r="A45" t="s">
        <v>926</v>
      </c>
    </row>
    <row r="46" spans="1:1">
      <c r="A46" t="s">
        <v>927</v>
      </c>
    </row>
    <row r="47" spans="1:1">
      <c r="A47" t="s">
        <v>928</v>
      </c>
    </row>
    <row r="48" spans="1:1">
      <c r="A48" s="50" t="s">
        <v>929</v>
      </c>
    </row>
    <row r="49" spans="1:1" ht="15.75">
      <c r="A49" s="125" t="s">
        <v>1798</v>
      </c>
    </row>
    <row r="50" spans="1:1">
      <c r="A50" t="s">
        <v>930</v>
      </c>
    </row>
    <row r="51" spans="1:1">
      <c r="A51" t="s">
        <v>931</v>
      </c>
    </row>
    <row r="52" spans="1:1">
      <c r="A52" t="s">
        <v>932</v>
      </c>
    </row>
    <row r="53" spans="1:1">
      <c r="A53" t="s">
        <v>933</v>
      </c>
    </row>
    <row r="54" spans="1:1">
      <c r="A54" t="s">
        <v>934</v>
      </c>
    </row>
    <row r="55" spans="1:1">
      <c r="A55" t="s">
        <v>935</v>
      </c>
    </row>
    <row r="56" spans="1:1">
      <c r="A56" t="s">
        <v>936</v>
      </c>
    </row>
    <row r="57" spans="1:1">
      <c r="A57" t="s">
        <v>937</v>
      </c>
    </row>
    <row r="58" spans="1:1">
      <c r="A58" t="s">
        <v>938</v>
      </c>
    </row>
    <row r="59" spans="1:1">
      <c r="A59" t="s">
        <v>939</v>
      </c>
    </row>
    <row r="60" spans="1:1">
      <c r="A60" t="s">
        <v>940</v>
      </c>
    </row>
    <row r="61" spans="1:1">
      <c r="A61" t="s">
        <v>941</v>
      </c>
    </row>
    <row r="62" spans="1:1">
      <c r="A62" t="s">
        <v>942</v>
      </c>
    </row>
    <row r="63" spans="1:1">
      <c r="A63" t="s">
        <v>717</v>
      </c>
    </row>
    <row r="64" spans="1:1">
      <c r="A64" t="s">
        <v>943</v>
      </c>
    </row>
    <row r="65" spans="1:1">
      <c r="A65" t="s">
        <v>944</v>
      </c>
    </row>
    <row r="66" spans="1:1">
      <c r="A66" t="s">
        <v>945</v>
      </c>
    </row>
    <row r="67" spans="1:1">
      <c r="A67" t="s">
        <v>946</v>
      </c>
    </row>
    <row r="68" spans="1:1">
      <c r="A68" t="s">
        <v>947</v>
      </c>
    </row>
    <row r="69" spans="1:1">
      <c r="A69" t="s">
        <v>948</v>
      </c>
    </row>
    <row r="70" spans="1:1">
      <c r="A70" t="s">
        <v>949</v>
      </c>
    </row>
    <row r="71" spans="1:1">
      <c r="A71" t="s">
        <v>950</v>
      </c>
    </row>
    <row r="72" spans="1:1">
      <c r="A72" t="s">
        <v>951</v>
      </c>
    </row>
    <row r="73" spans="1:1">
      <c r="A73" t="s">
        <v>952</v>
      </c>
    </row>
    <row r="74" spans="1:1">
      <c r="A74" t="s">
        <v>953</v>
      </c>
    </row>
    <row r="75" spans="1:1">
      <c r="A75" t="s">
        <v>954</v>
      </c>
    </row>
    <row r="76" spans="1:1">
      <c r="A76" t="s">
        <v>955</v>
      </c>
    </row>
    <row r="77" spans="1:1">
      <c r="A77" t="s">
        <v>956</v>
      </c>
    </row>
    <row r="78" spans="1:1">
      <c r="A78" t="s">
        <v>957</v>
      </c>
    </row>
    <row r="79" spans="1:1">
      <c r="A79" t="s">
        <v>958</v>
      </c>
    </row>
    <row r="80" spans="1:1">
      <c r="A80" t="s">
        <v>959</v>
      </c>
    </row>
    <row r="81" spans="1:1">
      <c r="A81" t="s">
        <v>960</v>
      </c>
    </row>
    <row r="82" spans="1:1">
      <c r="A82" t="s">
        <v>961</v>
      </c>
    </row>
    <row r="83" spans="1:1">
      <c r="A83" t="s">
        <v>962</v>
      </c>
    </row>
    <row r="84" spans="1:1">
      <c r="A84" t="s">
        <v>963</v>
      </c>
    </row>
    <row r="85" spans="1:1">
      <c r="A85" t="s">
        <v>964</v>
      </c>
    </row>
    <row r="86" spans="1:1">
      <c r="A86" t="s">
        <v>965</v>
      </c>
    </row>
    <row r="87" spans="1:1">
      <c r="A87" t="s">
        <v>966</v>
      </c>
    </row>
    <row r="88" spans="1:1">
      <c r="A88" t="s">
        <v>967</v>
      </c>
    </row>
    <row r="89" spans="1:1">
      <c r="A89" t="s">
        <v>968</v>
      </c>
    </row>
    <row r="90" spans="1:1">
      <c r="A90" t="s">
        <v>969</v>
      </c>
    </row>
    <row r="91" spans="1:1">
      <c r="A91" t="s">
        <v>970</v>
      </c>
    </row>
    <row r="92" spans="1:1">
      <c r="A92" t="s">
        <v>971</v>
      </c>
    </row>
    <row r="93" spans="1:1">
      <c r="A93" t="s">
        <v>972</v>
      </c>
    </row>
    <row r="94" spans="1:1">
      <c r="A94" t="s">
        <v>973</v>
      </c>
    </row>
    <row r="95" spans="1:1">
      <c r="A95" t="s">
        <v>974</v>
      </c>
    </row>
    <row r="96" spans="1:1">
      <c r="A96" t="s">
        <v>975</v>
      </c>
    </row>
    <row r="97" spans="1:1">
      <c r="A97" t="s">
        <v>976</v>
      </c>
    </row>
    <row r="98" spans="1:1">
      <c r="A98" t="s">
        <v>977</v>
      </c>
    </row>
    <row r="99" spans="1:1">
      <c r="A99" t="s">
        <v>978</v>
      </c>
    </row>
    <row r="100" spans="1:1">
      <c r="A100" t="s">
        <v>979</v>
      </c>
    </row>
    <row r="101" spans="1:1">
      <c r="A101" t="s">
        <v>980</v>
      </c>
    </row>
    <row r="102" spans="1:1">
      <c r="A102" t="s">
        <v>981</v>
      </c>
    </row>
    <row r="103" spans="1:1">
      <c r="A103" t="s">
        <v>982</v>
      </c>
    </row>
    <row r="104" spans="1:1">
      <c r="A104" t="s">
        <v>983</v>
      </c>
    </row>
    <row r="105" spans="1:1">
      <c r="A105" t="s">
        <v>984</v>
      </c>
    </row>
    <row r="106" spans="1:1">
      <c r="A106" t="s">
        <v>985</v>
      </c>
    </row>
    <row r="107" spans="1:1">
      <c r="A107" t="s">
        <v>986</v>
      </c>
    </row>
    <row r="108" spans="1:1">
      <c r="A108" t="s">
        <v>987</v>
      </c>
    </row>
    <row r="109" spans="1:1">
      <c r="A109" t="s">
        <v>988</v>
      </c>
    </row>
    <row r="110" spans="1:1">
      <c r="A110" t="s">
        <v>989</v>
      </c>
    </row>
    <row r="111" spans="1:1">
      <c r="A111" t="s">
        <v>990</v>
      </c>
    </row>
    <row r="112" spans="1:1">
      <c r="A112" t="s">
        <v>991</v>
      </c>
    </row>
    <row r="113" spans="1:1">
      <c r="A113" t="s">
        <v>992</v>
      </c>
    </row>
    <row r="114" spans="1:1">
      <c r="A114" t="s">
        <v>993</v>
      </c>
    </row>
    <row r="115" spans="1:1">
      <c r="A115" t="s">
        <v>994</v>
      </c>
    </row>
    <row r="116" spans="1:1">
      <c r="A116" t="s">
        <v>995</v>
      </c>
    </row>
    <row r="117" spans="1:1">
      <c r="A117" t="s">
        <v>996</v>
      </c>
    </row>
    <row r="118" spans="1:1">
      <c r="A118" t="s">
        <v>997</v>
      </c>
    </row>
    <row r="119" spans="1:1">
      <c r="A119" t="s">
        <v>998</v>
      </c>
    </row>
    <row r="120" spans="1:1">
      <c r="A120" t="s">
        <v>999</v>
      </c>
    </row>
    <row r="121" spans="1:1">
      <c r="A121" t="s">
        <v>1000</v>
      </c>
    </row>
    <row r="122" spans="1:1">
      <c r="A122" t="s">
        <v>1001</v>
      </c>
    </row>
    <row r="123" spans="1:1">
      <c r="A123" t="s">
        <v>1002</v>
      </c>
    </row>
    <row r="124" spans="1:1">
      <c r="A124" t="s">
        <v>1003</v>
      </c>
    </row>
    <row r="125" spans="1:1">
      <c r="A125" t="s">
        <v>1004</v>
      </c>
    </row>
    <row r="126" spans="1:1">
      <c r="A126" t="s">
        <v>1005</v>
      </c>
    </row>
    <row r="127" spans="1:1">
      <c r="A127" t="s">
        <v>365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97"/>
  <sheetViews>
    <sheetView workbookViewId="0">
      <selection activeCell="G31" sqref="G31"/>
    </sheetView>
  </sheetViews>
  <sheetFormatPr defaultRowHeight="15"/>
  <sheetData>
    <row r="1" spans="1:1">
      <c r="A1" t="s">
        <v>1006</v>
      </c>
    </row>
    <row r="2" spans="1:1">
      <c r="A2" t="s">
        <v>1007</v>
      </c>
    </row>
    <row r="3" spans="1:1">
      <c r="A3" t="s">
        <v>1008</v>
      </c>
    </row>
    <row r="4" spans="1:1">
      <c r="A4" t="s">
        <v>1009</v>
      </c>
    </row>
    <row r="5" spans="1:1">
      <c r="A5" t="s">
        <v>1010</v>
      </c>
    </row>
    <row r="6" spans="1:1">
      <c r="A6" t="s">
        <v>1011</v>
      </c>
    </row>
    <row r="7" spans="1:1">
      <c r="A7" t="s">
        <v>1012</v>
      </c>
    </row>
    <row r="8" spans="1:1">
      <c r="A8" t="s">
        <v>1013</v>
      </c>
    </row>
    <row r="9" spans="1:1">
      <c r="A9" t="s">
        <v>1014</v>
      </c>
    </row>
    <row r="10" spans="1:1">
      <c r="A10" t="s">
        <v>1015</v>
      </c>
    </row>
    <row r="11" spans="1:1">
      <c r="A11" t="s">
        <v>1016</v>
      </c>
    </row>
    <row r="12" spans="1:1">
      <c r="A12" t="s">
        <v>1017</v>
      </c>
    </row>
    <row r="13" spans="1:1">
      <c r="A13" t="s">
        <v>1018</v>
      </c>
    </row>
    <row r="14" spans="1:1">
      <c r="A14" t="s">
        <v>1019</v>
      </c>
    </row>
    <row r="15" spans="1:1">
      <c r="A15" t="s">
        <v>1020</v>
      </c>
    </row>
    <row r="16" spans="1:1">
      <c r="A16" t="s">
        <v>1021</v>
      </c>
    </row>
    <row r="17" spans="1:1">
      <c r="A17" t="s">
        <v>1022</v>
      </c>
    </row>
    <row r="18" spans="1:1">
      <c r="A18" t="s">
        <v>1023</v>
      </c>
    </row>
    <row r="19" spans="1:1">
      <c r="A19" t="s">
        <v>1024</v>
      </c>
    </row>
    <row r="20" spans="1:1">
      <c r="A20" t="s">
        <v>1025</v>
      </c>
    </row>
    <row r="21" spans="1:1">
      <c r="A21" t="s">
        <v>1026</v>
      </c>
    </row>
    <row r="22" spans="1:1">
      <c r="A22" t="s">
        <v>1027</v>
      </c>
    </row>
    <row r="23" spans="1:1">
      <c r="A23" t="s">
        <v>1028</v>
      </c>
    </row>
    <row r="24" spans="1:1">
      <c r="A24" t="s">
        <v>1029</v>
      </c>
    </row>
    <row r="25" spans="1:1">
      <c r="A25" t="s">
        <v>1030</v>
      </c>
    </row>
    <row r="26" spans="1:1">
      <c r="A26" t="s">
        <v>1031</v>
      </c>
    </row>
    <row r="27" spans="1:1">
      <c r="A27" t="s">
        <v>1803</v>
      </c>
    </row>
    <row r="28" spans="1:1">
      <c r="A28" t="s">
        <v>1804</v>
      </c>
    </row>
    <row r="29" spans="1:1">
      <c r="A29" t="s">
        <v>1805</v>
      </c>
    </row>
    <row r="30" spans="1:1">
      <c r="A30" t="s">
        <v>1806</v>
      </c>
    </row>
    <row r="31" spans="1:1">
      <c r="A31" t="s">
        <v>1807</v>
      </c>
    </row>
    <row r="32" spans="1:1">
      <c r="A32" t="s">
        <v>1808</v>
      </c>
    </row>
    <row r="33" spans="1:1">
      <c r="A33" t="s">
        <v>1809</v>
      </c>
    </row>
    <row r="34" spans="1:1">
      <c r="A34" t="s">
        <v>1810</v>
      </c>
    </row>
    <row r="35" spans="1:1">
      <c r="A35" t="s">
        <v>1811</v>
      </c>
    </row>
    <row r="36" spans="1:1">
      <c r="A36" t="s">
        <v>1812</v>
      </c>
    </row>
    <row r="37" spans="1:1">
      <c r="A37" t="s">
        <v>1813</v>
      </c>
    </row>
    <row r="38" spans="1:1">
      <c r="A38" t="s">
        <v>1814</v>
      </c>
    </row>
    <row r="39" spans="1:1">
      <c r="A39" t="s">
        <v>1815</v>
      </c>
    </row>
    <row r="40" spans="1:1">
      <c r="A40" t="s">
        <v>1168</v>
      </c>
    </row>
    <row r="41" spans="1:1">
      <c r="A41" t="s">
        <v>1032</v>
      </c>
    </row>
    <row r="42" spans="1:1">
      <c r="A42" t="s">
        <v>1033</v>
      </c>
    </row>
    <row r="43" spans="1:1">
      <c r="A43" t="s">
        <v>1034</v>
      </c>
    </row>
    <row r="44" spans="1:1">
      <c r="A44" t="s">
        <v>1035</v>
      </c>
    </row>
    <row r="45" spans="1:1">
      <c r="A45" t="s">
        <v>1036</v>
      </c>
    </row>
    <row r="46" spans="1:1">
      <c r="A46" t="s">
        <v>1037</v>
      </c>
    </row>
    <row r="47" spans="1:1">
      <c r="A47" t="s">
        <v>1038</v>
      </c>
    </row>
    <row r="48" spans="1:1">
      <c r="A48" t="s">
        <v>1039</v>
      </c>
    </row>
    <row r="49" spans="1:1">
      <c r="A49" t="s">
        <v>1040</v>
      </c>
    </row>
    <row r="50" spans="1:1">
      <c r="A50" t="s">
        <v>1041</v>
      </c>
    </row>
    <row r="51" spans="1:1">
      <c r="A51" t="s">
        <v>1042</v>
      </c>
    </row>
    <row r="52" spans="1:1">
      <c r="A52" t="s">
        <v>1043</v>
      </c>
    </row>
    <row r="53" spans="1:1">
      <c r="A53" t="s">
        <v>1044</v>
      </c>
    </row>
    <row r="54" spans="1:1">
      <c r="A54" t="s">
        <v>1045</v>
      </c>
    </row>
    <row r="55" spans="1:1">
      <c r="A55" t="s">
        <v>1046</v>
      </c>
    </row>
    <row r="56" spans="1:1">
      <c r="A56" t="s">
        <v>1047</v>
      </c>
    </row>
    <row r="57" spans="1:1">
      <c r="A57" t="s">
        <v>1048</v>
      </c>
    </row>
    <row r="58" spans="1:1">
      <c r="A58" t="s">
        <v>1049</v>
      </c>
    </row>
    <row r="59" spans="1:1">
      <c r="A59" t="s">
        <v>1050</v>
      </c>
    </row>
    <row r="60" spans="1:1">
      <c r="A60" t="s">
        <v>1051</v>
      </c>
    </row>
    <row r="61" spans="1:1">
      <c r="A61" t="s">
        <v>1052</v>
      </c>
    </row>
    <row r="62" spans="1:1">
      <c r="A62" t="s">
        <v>1053</v>
      </c>
    </row>
    <row r="63" spans="1:1">
      <c r="A63" t="s">
        <v>1054</v>
      </c>
    </row>
    <row r="64" spans="1:1">
      <c r="A64" t="s">
        <v>1055</v>
      </c>
    </row>
    <row r="65" spans="1:1">
      <c r="A65" t="s">
        <v>1056</v>
      </c>
    </row>
    <row r="66" spans="1:1">
      <c r="A66" t="s">
        <v>1057</v>
      </c>
    </row>
    <row r="67" spans="1:1">
      <c r="A67" t="s">
        <v>1058</v>
      </c>
    </row>
    <row r="68" spans="1:1">
      <c r="A68" t="s">
        <v>1059</v>
      </c>
    </row>
    <row r="69" spans="1:1">
      <c r="A69" t="s">
        <v>1060</v>
      </c>
    </row>
    <row r="70" spans="1:1">
      <c r="A70" t="s">
        <v>1061</v>
      </c>
    </row>
    <row r="71" spans="1:1">
      <c r="A71" t="s">
        <v>1062</v>
      </c>
    </row>
    <row r="72" spans="1:1">
      <c r="A72" t="s">
        <v>1063</v>
      </c>
    </row>
    <row r="73" spans="1:1">
      <c r="A73" t="s">
        <v>1064</v>
      </c>
    </row>
    <row r="74" spans="1:1">
      <c r="A74" t="s">
        <v>1065</v>
      </c>
    </row>
    <row r="75" spans="1:1">
      <c r="A75" t="s">
        <v>1066</v>
      </c>
    </row>
    <row r="76" spans="1:1">
      <c r="A76" t="s">
        <v>1067</v>
      </c>
    </row>
    <row r="77" spans="1:1">
      <c r="A77" t="s">
        <v>1068</v>
      </c>
    </row>
    <row r="78" spans="1:1">
      <c r="A78" t="s">
        <v>1069</v>
      </c>
    </row>
    <row r="79" spans="1:1">
      <c r="A79" t="s">
        <v>1070</v>
      </c>
    </row>
    <row r="80" spans="1:1">
      <c r="A80" t="s">
        <v>1071</v>
      </c>
    </row>
    <row r="81" spans="1:1">
      <c r="A81" t="s">
        <v>1072</v>
      </c>
    </row>
    <row r="82" spans="1:1">
      <c r="A82" t="s">
        <v>1073</v>
      </c>
    </row>
    <row r="83" spans="1:1">
      <c r="A83" t="s">
        <v>1074</v>
      </c>
    </row>
    <row r="84" spans="1:1">
      <c r="A84" t="s">
        <v>1075</v>
      </c>
    </row>
    <row r="85" spans="1:1">
      <c r="A85" t="s">
        <v>1076</v>
      </c>
    </row>
    <row r="86" spans="1:1">
      <c r="A86" t="s">
        <v>1077</v>
      </c>
    </row>
    <row r="87" spans="1:1">
      <c r="A87" t="s">
        <v>1078</v>
      </c>
    </row>
    <row r="88" spans="1:1">
      <c r="A88" t="s">
        <v>1079</v>
      </c>
    </row>
    <row r="89" spans="1:1">
      <c r="A89" t="s">
        <v>1080</v>
      </c>
    </row>
    <row r="90" spans="1:1">
      <c r="A90" t="s">
        <v>1081</v>
      </c>
    </row>
    <row r="91" spans="1:1">
      <c r="A91" t="s">
        <v>1082</v>
      </c>
    </row>
    <row r="92" spans="1:1">
      <c r="A92" t="s">
        <v>1083</v>
      </c>
    </row>
    <row r="93" spans="1:1">
      <c r="A93" t="s">
        <v>1084</v>
      </c>
    </row>
    <row r="94" spans="1:1">
      <c r="A94" t="s">
        <v>1085</v>
      </c>
    </row>
    <row r="95" spans="1:1">
      <c r="A95" t="s">
        <v>1086</v>
      </c>
    </row>
    <row r="96" spans="1:1">
      <c r="A96" t="s">
        <v>1087</v>
      </c>
    </row>
    <row r="97" spans="1:1">
      <c r="A97" t="s">
        <v>1088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8"/>
  <sheetViews>
    <sheetView workbookViewId="0">
      <selection activeCell="C7" sqref="C7:D7"/>
    </sheetView>
  </sheetViews>
  <sheetFormatPr defaultRowHeight="15"/>
  <sheetData>
    <row r="1" spans="1:1">
      <c r="A1" t="s">
        <v>1089</v>
      </c>
    </row>
    <row r="2" spans="1:1">
      <c r="A2" t="s">
        <v>1090</v>
      </c>
    </row>
    <row r="3" spans="1:1">
      <c r="A3" t="s">
        <v>1091</v>
      </c>
    </row>
    <row r="4" spans="1:1">
      <c r="A4" t="s">
        <v>1092</v>
      </c>
    </row>
    <row r="5" spans="1:1">
      <c r="A5" t="s">
        <v>1093</v>
      </c>
    </row>
    <row r="6" spans="1:1">
      <c r="A6" t="s">
        <v>1094</v>
      </c>
    </row>
    <row r="7" spans="1:1">
      <c r="A7" t="s">
        <v>1095</v>
      </c>
    </row>
    <row r="8" spans="1:1">
      <c r="A8" t="s">
        <v>1096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3462A-06D7-4E95-BAB7-B1021C75EDEE}">
  <dimension ref="A1:A20"/>
  <sheetViews>
    <sheetView workbookViewId="0">
      <selection activeCell="B62" sqref="B62"/>
    </sheetView>
  </sheetViews>
  <sheetFormatPr defaultRowHeight="15"/>
  <cols>
    <col min="1" max="1" width="13.5546875" customWidth="1"/>
  </cols>
  <sheetData>
    <row r="1" spans="1:1" ht="16.5" thickBot="1">
      <c r="A1" s="122" t="s">
        <v>1775</v>
      </c>
    </row>
    <row r="2" spans="1:1" ht="15.75">
      <c r="A2" s="123" t="s">
        <v>487</v>
      </c>
    </row>
    <row r="3" spans="1:1" ht="15.75">
      <c r="A3" s="124" t="s">
        <v>108</v>
      </c>
    </row>
    <row r="4" spans="1:1" ht="15.75">
      <c r="A4" s="124" t="s">
        <v>121</v>
      </c>
    </row>
    <row r="5" spans="1:1" ht="15.75">
      <c r="A5" s="124" t="s">
        <v>1776</v>
      </c>
    </row>
    <row r="6" spans="1:1" ht="15.75">
      <c r="A6" s="124" t="s">
        <v>1777</v>
      </c>
    </row>
    <row r="7" spans="1:1" ht="15.75">
      <c r="A7" s="124" t="s">
        <v>1778</v>
      </c>
    </row>
    <row r="8" spans="1:1" ht="15.75">
      <c r="A8" s="124" t="s">
        <v>481</v>
      </c>
    </row>
    <row r="9" spans="1:1" ht="15.75">
      <c r="A9" s="124" t="s">
        <v>1779</v>
      </c>
    </row>
    <row r="10" spans="1:1" ht="15.75">
      <c r="A10" s="124" t="s">
        <v>1780</v>
      </c>
    </row>
    <row r="11" spans="1:1" ht="15.75">
      <c r="A11" s="124" t="s">
        <v>1781</v>
      </c>
    </row>
    <row r="12" spans="1:1" ht="15.75">
      <c r="A12" s="124" t="s">
        <v>620</v>
      </c>
    </row>
    <row r="13" spans="1:1" ht="15.75">
      <c r="A13" s="124" t="s">
        <v>1782</v>
      </c>
    </row>
    <row r="14" spans="1:1" ht="15.75">
      <c r="A14" s="124" t="s">
        <v>1783</v>
      </c>
    </row>
    <row r="15" spans="1:1" ht="15.75">
      <c r="A15" s="124" t="s">
        <v>1784</v>
      </c>
    </row>
    <row r="16" spans="1:1" ht="15.75">
      <c r="A16" s="124" t="s">
        <v>482</v>
      </c>
    </row>
    <row r="17" spans="1:1" ht="15.75">
      <c r="A17" s="124" t="s">
        <v>1785</v>
      </c>
    </row>
    <row r="18" spans="1:1" ht="15.75">
      <c r="A18" s="124" t="s">
        <v>1786</v>
      </c>
    </row>
    <row r="19" spans="1:1" ht="15.75">
      <c r="A19" s="124" t="s">
        <v>1787</v>
      </c>
    </row>
    <row r="20" spans="1:1" ht="15.75">
      <c r="A20" s="124" t="s">
        <v>1788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1EFA2-B972-46E0-AE94-26C8DA9D1738}">
  <dimension ref="A1:A3"/>
  <sheetViews>
    <sheetView workbookViewId="0">
      <selection activeCell="B62" sqref="B62"/>
    </sheetView>
  </sheetViews>
  <sheetFormatPr defaultRowHeight="15"/>
  <sheetData>
    <row r="1" spans="1:1">
      <c r="A1" t="s">
        <v>1763</v>
      </c>
    </row>
    <row r="2" spans="1:1">
      <c r="A2" t="s">
        <v>1764</v>
      </c>
    </row>
    <row r="3" spans="1:1">
      <c r="A3" s="50" t="s">
        <v>1765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13"/>
  <sheetViews>
    <sheetView workbookViewId="0">
      <selection activeCell="B62" sqref="B62"/>
    </sheetView>
  </sheetViews>
  <sheetFormatPr defaultRowHeight="15"/>
  <cols>
    <col min="1" max="1" width="24.33203125" bestFit="1" customWidth="1"/>
  </cols>
  <sheetData>
    <row r="1" spans="1:1">
      <c r="A1" s="98" t="s">
        <v>394</v>
      </c>
    </row>
    <row r="2" spans="1:1">
      <c r="A2" s="98" t="s">
        <v>395</v>
      </c>
    </row>
    <row r="3" spans="1:1">
      <c r="A3" s="98" t="s">
        <v>874</v>
      </c>
    </row>
    <row r="4" spans="1:1">
      <c r="A4" s="98" t="s">
        <v>389</v>
      </c>
    </row>
    <row r="5" spans="1:1">
      <c r="A5" s="98" t="s">
        <v>877</v>
      </c>
    </row>
    <row r="6" spans="1:1">
      <c r="A6" s="98" t="s">
        <v>388</v>
      </c>
    </row>
    <row r="7" spans="1:1">
      <c r="A7" s="98" t="s">
        <v>390</v>
      </c>
    </row>
    <row r="8" spans="1:1">
      <c r="A8" s="98" t="s">
        <v>875</v>
      </c>
    </row>
    <row r="9" spans="1:1">
      <c r="A9" s="98" t="s">
        <v>393</v>
      </c>
    </row>
    <row r="10" spans="1:1">
      <c r="A10" s="98" t="s">
        <v>876</v>
      </c>
    </row>
    <row r="11" spans="1:1">
      <c r="A11" s="96"/>
    </row>
    <row r="12" spans="1:1">
      <c r="A12" s="96"/>
    </row>
    <row r="13" spans="1:1">
      <c r="A13" s="9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
  <sheetViews>
    <sheetView workbookViewId="0">
      <selection activeCell="A22" sqref="A22"/>
    </sheetView>
  </sheetViews>
  <sheetFormatPr defaultRowHeight="15"/>
  <sheetData/>
  <sheetProtection password="EF3C" sheet="1" selectLockedCells="1" selectUnlockedCells="1"/>
  <pageMargins left="0.7" right="0.7" top="0.75" bottom="0.75" header="0.3" footer="0.3"/>
  <pageSetup scale="72"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S49"/>
  <sheetViews>
    <sheetView showGridLines="0" zoomScale="85" zoomScaleNormal="85" workbookViewId="0">
      <selection activeCell="E31" sqref="E31:F31"/>
    </sheetView>
  </sheetViews>
  <sheetFormatPr defaultColWidth="8.88671875" defaultRowHeight="15"/>
  <cols>
    <col min="1" max="1" width="8.88671875" style="63"/>
    <col min="2" max="2" width="2.77734375" style="63" customWidth="1"/>
    <col min="3" max="3" width="6" style="63" customWidth="1"/>
    <col min="4" max="4" width="29.109375" style="63" customWidth="1"/>
    <col min="5" max="5" width="3" style="63" customWidth="1"/>
    <col min="6" max="6" width="22.44140625" style="63" bestFit="1" customWidth="1"/>
    <col min="7" max="7" width="3.109375" style="63" customWidth="1"/>
    <col min="8" max="8" width="15.77734375" style="63" customWidth="1"/>
    <col min="9" max="10" width="8.88671875" style="63"/>
    <col min="11" max="18" width="9" style="63" customWidth="1"/>
    <col min="19" max="19" width="10.44140625" style="63" customWidth="1"/>
    <col min="20" max="16384" width="8.88671875" style="63"/>
  </cols>
  <sheetData>
    <row r="1" spans="2:19">
      <c r="H1" s="64" t="s">
        <v>814</v>
      </c>
    </row>
    <row r="2" spans="2:19">
      <c r="H2" s="65" t="s">
        <v>815</v>
      </c>
      <c r="K2" s="227" t="s">
        <v>816</v>
      </c>
      <c r="L2" s="227"/>
      <c r="M2" s="227"/>
      <c r="N2" s="227"/>
      <c r="O2" s="227"/>
      <c r="P2" s="227"/>
      <c r="Q2" s="227"/>
      <c r="R2" s="227"/>
      <c r="S2" s="227"/>
    </row>
    <row r="3" spans="2:19" ht="15.75" thickBot="1">
      <c r="H3" s="88" t="s">
        <v>853</v>
      </c>
      <c r="K3" s="66"/>
      <c r="L3" s="67"/>
      <c r="M3" s="67"/>
      <c r="N3" s="67"/>
      <c r="O3" s="67"/>
      <c r="P3" s="67"/>
      <c r="Q3" s="67"/>
      <c r="R3" s="67"/>
      <c r="S3" s="67"/>
    </row>
    <row r="4" spans="2:19" ht="15.75" thickTop="1">
      <c r="K4" s="228" t="s">
        <v>817</v>
      </c>
      <c r="L4" s="228"/>
      <c r="M4" s="228"/>
      <c r="N4" s="228"/>
      <c r="O4" s="228"/>
      <c r="P4" s="228"/>
      <c r="Q4" s="228"/>
      <c r="R4" s="228"/>
      <c r="S4" s="228"/>
    </row>
    <row r="5" spans="2:19">
      <c r="B5" s="68">
        <v>1</v>
      </c>
      <c r="C5" s="69" t="s">
        <v>818</v>
      </c>
      <c r="D5" s="70"/>
      <c r="E5" s="68">
        <v>2</v>
      </c>
      <c r="F5" s="69" t="s">
        <v>819</v>
      </c>
      <c r="G5" s="69"/>
      <c r="H5" s="70"/>
      <c r="K5" s="229"/>
      <c r="L5" s="229"/>
      <c r="M5" s="229"/>
      <c r="N5" s="229"/>
      <c r="O5" s="229"/>
      <c r="P5" s="229"/>
      <c r="Q5" s="229"/>
      <c r="R5" s="229"/>
      <c r="S5" s="229"/>
    </row>
    <row r="6" spans="2:19">
      <c r="B6" s="71"/>
      <c r="C6" s="230"/>
      <c r="D6" s="231"/>
      <c r="E6" s="71"/>
      <c r="F6" s="232"/>
      <c r="G6" s="232"/>
      <c r="H6" s="233"/>
      <c r="K6" s="229"/>
      <c r="L6" s="229"/>
      <c r="M6" s="229"/>
      <c r="N6" s="229"/>
      <c r="O6" s="229"/>
      <c r="P6" s="229"/>
      <c r="Q6" s="229"/>
      <c r="R6" s="229"/>
      <c r="S6" s="229"/>
    </row>
    <row r="7" spans="2:19">
      <c r="B7" s="71"/>
      <c r="C7" s="230"/>
      <c r="D7" s="231"/>
      <c r="E7" s="71"/>
      <c r="F7" s="232"/>
      <c r="G7" s="232"/>
      <c r="H7" s="233"/>
      <c r="K7" s="229"/>
      <c r="L7" s="229"/>
      <c r="M7" s="229"/>
      <c r="N7" s="229"/>
      <c r="O7" s="229"/>
      <c r="P7" s="229"/>
      <c r="Q7" s="229"/>
      <c r="R7" s="229"/>
      <c r="S7" s="229"/>
    </row>
    <row r="8" spans="2:19">
      <c r="B8" s="71"/>
      <c r="C8" s="230"/>
      <c r="D8" s="231"/>
      <c r="E8" s="71"/>
      <c r="F8" s="232"/>
      <c r="G8" s="232"/>
      <c r="H8" s="233"/>
    </row>
    <row r="9" spans="2:19" ht="15" customHeight="1">
      <c r="B9" s="71"/>
      <c r="C9" s="230"/>
      <c r="D9" s="231"/>
      <c r="E9" s="71"/>
      <c r="F9" s="232"/>
      <c r="G9" s="232"/>
      <c r="H9" s="233"/>
      <c r="K9" s="72" t="s">
        <v>820</v>
      </c>
      <c r="L9" s="234" t="s">
        <v>821</v>
      </c>
      <c r="M9" s="234"/>
      <c r="N9" s="234"/>
      <c r="O9" s="234"/>
      <c r="P9" s="234"/>
      <c r="Q9" s="234"/>
      <c r="R9" s="234"/>
      <c r="S9" s="234"/>
    </row>
    <row r="10" spans="2:19">
      <c r="B10" s="71"/>
      <c r="C10" s="73"/>
      <c r="D10" s="74" t="s">
        <v>822</v>
      </c>
      <c r="E10" s="71"/>
      <c r="F10" s="232"/>
      <c r="G10" s="232"/>
      <c r="H10" s="233"/>
      <c r="L10" s="234"/>
      <c r="M10" s="234"/>
      <c r="N10" s="234"/>
      <c r="O10" s="234"/>
      <c r="P10" s="234"/>
      <c r="Q10" s="234"/>
      <c r="R10" s="234"/>
      <c r="S10" s="234"/>
    </row>
    <row r="11" spans="2:19" ht="17.25" customHeight="1">
      <c r="B11" s="71"/>
      <c r="C11" s="73"/>
      <c r="D11" s="75"/>
      <c r="E11" s="71"/>
      <c r="F11" s="94" t="s">
        <v>870</v>
      </c>
      <c r="G11" s="94" t="s">
        <v>871</v>
      </c>
      <c r="H11" s="73"/>
      <c r="L11" s="234"/>
      <c r="M11" s="234"/>
      <c r="N11" s="234"/>
      <c r="O11" s="234"/>
      <c r="P11" s="234"/>
      <c r="Q11" s="234"/>
      <c r="R11" s="234"/>
      <c r="S11" s="234"/>
    </row>
    <row r="12" spans="2:19" ht="18.75" customHeight="1">
      <c r="B12" s="76"/>
      <c r="C12" s="77"/>
      <c r="D12" s="78"/>
      <c r="E12" s="76"/>
      <c r="F12" s="79"/>
      <c r="G12" s="235"/>
      <c r="H12" s="236"/>
      <c r="L12" s="234"/>
      <c r="M12" s="234"/>
      <c r="N12" s="234"/>
      <c r="O12" s="234"/>
      <c r="P12" s="234"/>
      <c r="Q12" s="234"/>
      <c r="R12" s="234"/>
      <c r="S12" s="234"/>
    </row>
    <row r="13" spans="2:19">
      <c r="B13" s="68">
        <v>3</v>
      </c>
      <c r="C13" s="69" t="s">
        <v>823</v>
      </c>
      <c r="D13" s="70"/>
      <c r="E13" s="68">
        <v>4</v>
      </c>
      <c r="F13" s="80" t="s">
        <v>824</v>
      </c>
      <c r="G13" s="80"/>
      <c r="H13" s="70"/>
      <c r="L13" s="234"/>
      <c r="M13" s="234"/>
      <c r="N13" s="234"/>
      <c r="O13" s="234"/>
      <c r="P13" s="234"/>
      <c r="Q13" s="234"/>
      <c r="R13" s="234"/>
      <c r="S13" s="234"/>
    </row>
    <row r="14" spans="2:19">
      <c r="B14" s="71"/>
      <c r="C14" s="230"/>
      <c r="D14" s="231"/>
      <c r="E14" s="237"/>
      <c r="F14" s="232"/>
      <c r="G14" s="232"/>
      <c r="H14" s="233"/>
    </row>
    <row r="15" spans="2:19" ht="15" customHeight="1">
      <c r="B15" s="71"/>
      <c r="C15" s="230"/>
      <c r="D15" s="231"/>
      <c r="E15" s="238" t="s">
        <v>160</v>
      </c>
      <c r="F15" s="239"/>
      <c r="G15" s="239"/>
      <c r="H15" s="240"/>
      <c r="K15" s="72" t="s">
        <v>825</v>
      </c>
      <c r="L15" s="234" t="s">
        <v>826</v>
      </c>
      <c r="M15" s="234"/>
      <c r="N15" s="234"/>
      <c r="O15" s="234"/>
      <c r="P15" s="234"/>
      <c r="Q15" s="234"/>
      <c r="R15" s="234"/>
      <c r="S15" s="234"/>
    </row>
    <row r="16" spans="2:19">
      <c r="B16" s="71"/>
      <c r="C16" s="230"/>
      <c r="D16" s="231"/>
      <c r="E16" s="238" t="s">
        <v>827</v>
      </c>
      <c r="F16" s="239"/>
      <c r="G16" s="239"/>
      <c r="H16" s="240"/>
      <c r="L16" s="234"/>
      <c r="M16" s="234"/>
      <c r="N16" s="234"/>
      <c r="O16" s="234"/>
      <c r="P16" s="234"/>
      <c r="Q16" s="234"/>
      <c r="R16" s="234"/>
      <c r="S16" s="234"/>
    </row>
    <row r="17" spans="2:19">
      <c r="B17" s="71"/>
      <c r="C17" s="230"/>
      <c r="D17" s="231"/>
      <c r="E17" s="238" t="s">
        <v>828</v>
      </c>
      <c r="F17" s="239"/>
      <c r="G17" s="239"/>
      <c r="H17" s="240"/>
      <c r="L17" s="234"/>
      <c r="M17" s="234"/>
      <c r="N17" s="234"/>
      <c r="O17" s="234"/>
      <c r="P17" s="234"/>
      <c r="Q17" s="234"/>
      <c r="R17" s="234"/>
      <c r="S17" s="234"/>
    </row>
    <row r="18" spans="2:19">
      <c r="B18" s="71"/>
      <c r="C18" s="230"/>
      <c r="D18" s="231"/>
      <c r="E18" s="238" t="s">
        <v>477</v>
      </c>
      <c r="F18" s="239"/>
      <c r="G18" s="239"/>
      <c r="H18" s="240"/>
      <c r="L18" s="234"/>
      <c r="M18" s="234"/>
      <c r="N18" s="234"/>
      <c r="O18" s="234"/>
      <c r="P18" s="234"/>
      <c r="Q18" s="234"/>
      <c r="R18" s="234"/>
      <c r="S18" s="234"/>
    </row>
    <row r="19" spans="2:19">
      <c r="B19" s="71"/>
      <c r="C19" s="230"/>
      <c r="D19" s="231"/>
      <c r="E19" s="237"/>
      <c r="F19" s="232"/>
      <c r="G19" s="232"/>
      <c r="H19" s="233"/>
      <c r="L19" s="234"/>
      <c r="M19" s="234"/>
      <c r="N19" s="234"/>
      <c r="O19" s="234"/>
      <c r="P19" s="234"/>
      <c r="Q19" s="234"/>
      <c r="R19" s="234"/>
      <c r="S19" s="234"/>
    </row>
    <row r="20" spans="2:19" ht="34.5" customHeight="1">
      <c r="B20" s="76"/>
      <c r="C20" s="247"/>
      <c r="D20" s="248"/>
      <c r="E20" s="76"/>
      <c r="F20" s="79"/>
      <c r="G20" s="79"/>
      <c r="H20" s="77"/>
      <c r="L20" s="234"/>
      <c r="M20" s="234"/>
      <c r="N20" s="234"/>
      <c r="O20" s="234"/>
      <c r="P20" s="234"/>
      <c r="Q20" s="234"/>
      <c r="R20" s="234"/>
      <c r="S20" s="234"/>
    </row>
    <row r="22" spans="2:19">
      <c r="B22" s="68">
        <v>5</v>
      </c>
      <c r="C22" s="69" t="s">
        <v>829</v>
      </c>
      <c r="D22" s="70"/>
      <c r="E22" s="68">
        <v>6</v>
      </c>
      <c r="F22" s="80" t="s">
        <v>830</v>
      </c>
      <c r="G22" s="68">
        <v>7</v>
      </c>
      <c r="H22" s="81" t="s">
        <v>831</v>
      </c>
      <c r="K22" s="72" t="s">
        <v>832</v>
      </c>
      <c r="L22" s="234" t="s">
        <v>833</v>
      </c>
      <c r="M22" s="234"/>
      <c r="N22" s="234"/>
      <c r="O22" s="234"/>
      <c r="P22" s="234"/>
      <c r="Q22" s="234"/>
      <c r="R22" s="234"/>
      <c r="S22" s="234"/>
    </row>
    <row r="23" spans="2:19">
      <c r="B23" s="241" t="s">
        <v>834</v>
      </c>
      <c r="C23" s="242"/>
      <c r="D23" s="82" t="s">
        <v>835</v>
      </c>
      <c r="E23" s="243"/>
      <c r="F23" s="244"/>
      <c r="G23" s="243"/>
      <c r="H23" s="244"/>
      <c r="L23" s="234"/>
      <c r="M23" s="234"/>
      <c r="N23" s="234"/>
      <c r="O23" s="234"/>
      <c r="P23" s="234"/>
      <c r="Q23" s="234"/>
      <c r="R23" s="234"/>
      <c r="S23" s="234"/>
    </row>
    <row r="24" spans="2:19">
      <c r="B24" s="245"/>
      <c r="C24" s="246"/>
      <c r="D24" s="83"/>
      <c r="E24" s="245"/>
      <c r="F24" s="246"/>
      <c r="G24" s="245"/>
      <c r="H24" s="246"/>
      <c r="L24" s="234"/>
      <c r="M24" s="234"/>
      <c r="N24" s="234"/>
      <c r="O24" s="234"/>
      <c r="P24" s="234"/>
      <c r="Q24" s="234"/>
      <c r="R24" s="234"/>
      <c r="S24" s="234"/>
    </row>
    <row r="25" spans="2:19">
      <c r="B25" s="245"/>
      <c r="C25" s="246"/>
      <c r="D25" s="83"/>
      <c r="E25" s="245"/>
      <c r="F25" s="246"/>
      <c r="G25" s="245"/>
      <c r="H25" s="246"/>
      <c r="L25" s="234"/>
      <c r="M25" s="234"/>
      <c r="N25" s="234"/>
      <c r="O25" s="234"/>
      <c r="P25" s="234"/>
      <c r="Q25" s="234"/>
      <c r="R25" s="234"/>
      <c r="S25" s="234"/>
    </row>
    <row r="26" spans="2:19">
      <c r="B26" s="245"/>
      <c r="C26" s="246"/>
      <c r="D26" s="83"/>
      <c r="E26" s="245"/>
      <c r="F26" s="246"/>
      <c r="G26" s="245"/>
      <c r="H26" s="246"/>
    </row>
    <row r="27" spans="2:19" ht="15" customHeight="1">
      <c r="B27" s="245"/>
      <c r="C27" s="246"/>
      <c r="D27" s="83"/>
      <c r="E27" s="245"/>
      <c r="F27" s="246"/>
      <c r="G27" s="245"/>
      <c r="H27" s="246"/>
      <c r="K27" s="72" t="s">
        <v>836</v>
      </c>
      <c r="L27" s="234" t="s">
        <v>837</v>
      </c>
      <c r="M27" s="234"/>
      <c r="N27" s="234"/>
      <c r="O27" s="234"/>
      <c r="P27" s="234"/>
      <c r="Q27" s="234"/>
      <c r="R27" s="234"/>
      <c r="S27" s="234"/>
    </row>
    <row r="28" spans="2:19">
      <c r="B28" s="245"/>
      <c r="C28" s="246"/>
      <c r="D28" s="83"/>
      <c r="E28" s="245"/>
      <c r="F28" s="246"/>
      <c r="G28" s="245"/>
      <c r="H28" s="246"/>
    </row>
    <row r="29" spans="2:19">
      <c r="B29" s="245"/>
      <c r="C29" s="246"/>
      <c r="D29" s="83"/>
      <c r="E29" s="245"/>
      <c r="F29" s="246"/>
      <c r="G29" s="245"/>
      <c r="H29" s="246"/>
      <c r="K29" s="72" t="s">
        <v>838</v>
      </c>
      <c r="L29" s="234" t="s">
        <v>839</v>
      </c>
      <c r="M29" s="234"/>
      <c r="N29" s="234"/>
      <c r="O29" s="234"/>
      <c r="P29" s="234"/>
      <c r="Q29" s="234"/>
      <c r="R29" s="234"/>
      <c r="S29" s="234"/>
    </row>
    <row r="30" spans="2:19">
      <c r="B30" s="245"/>
      <c r="C30" s="246"/>
      <c r="D30" s="83"/>
      <c r="E30" s="245"/>
      <c r="F30" s="246"/>
      <c r="G30" s="245"/>
      <c r="H30" s="246"/>
    </row>
    <row r="31" spans="2:19" ht="15" customHeight="1">
      <c r="B31" s="245"/>
      <c r="C31" s="246"/>
      <c r="D31" s="83"/>
      <c r="E31" s="245"/>
      <c r="F31" s="246"/>
      <c r="G31" s="245"/>
      <c r="H31" s="246"/>
      <c r="K31" s="72" t="s">
        <v>840</v>
      </c>
      <c r="L31" s="234" t="s">
        <v>841</v>
      </c>
      <c r="M31" s="234"/>
      <c r="N31" s="234"/>
      <c r="O31" s="234"/>
      <c r="P31" s="234"/>
      <c r="Q31" s="234"/>
      <c r="R31" s="234"/>
      <c r="S31" s="234"/>
    </row>
    <row r="32" spans="2:19">
      <c r="B32" s="245"/>
      <c r="C32" s="246"/>
      <c r="D32" s="83"/>
      <c r="E32" s="245"/>
      <c r="F32" s="246"/>
      <c r="G32" s="245"/>
      <c r="H32" s="246"/>
      <c r="L32" s="249" t="s">
        <v>842</v>
      </c>
      <c r="M32" s="250"/>
      <c r="N32" s="250"/>
      <c r="O32" s="250"/>
      <c r="P32" s="250"/>
      <c r="Q32" s="250"/>
      <c r="R32" s="250"/>
      <c r="S32" s="250"/>
    </row>
    <row r="33" spans="2:19">
      <c r="B33" s="245"/>
      <c r="C33" s="246"/>
      <c r="D33" s="83"/>
      <c r="E33" s="245"/>
      <c r="F33" s="246"/>
      <c r="G33" s="245"/>
      <c r="H33" s="246"/>
      <c r="L33" s="84"/>
      <c r="M33" s="84"/>
      <c r="N33" s="84"/>
      <c r="O33" s="84"/>
      <c r="P33" s="84"/>
      <c r="Q33" s="84"/>
      <c r="R33" s="84"/>
      <c r="S33" s="84"/>
    </row>
    <row r="34" spans="2:19">
      <c r="B34" s="245"/>
      <c r="C34" s="246"/>
      <c r="D34" s="83"/>
      <c r="E34" s="245"/>
      <c r="F34" s="246"/>
      <c r="G34" s="245"/>
      <c r="H34" s="246"/>
      <c r="K34" s="72" t="s">
        <v>843</v>
      </c>
      <c r="L34" s="234" t="s">
        <v>844</v>
      </c>
      <c r="M34" s="234"/>
      <c r="N34" s="234"/>
      <c r="O34" s="234"/>
      <c r="P34" s="234"/>
      <c r="Q34" s="234"/>
      <c r="R34" s="234"/>
      <c r="S34" s="234"/>
    </row>
    <row r="35" spans="2:19">
      <c r="B35" s="245"/>
      <c r="C35" s="246"/>
      <c r="D35" s="83"/>
      <c r="E35" s="245"/>
      <c r="F35" s="246"/>
      <c r="G35" s="245"/>
      <c r="H35" s="246"/>
    </row>
    <row r="36" spans="2:19">
      <c r="B36" s="245"/>
      <c r="C36" s="246"/>
      <c r="D36" s="83"/>
      <c r="E36" s="245"/>
      <c r="F36" s="246"/>
      <c r="G36" s="245"/>
      <c r="H36" s="246"/>
      <c r="K36" s="72" t="s">
        <v>845</v>
      </c>
      <c r="L36" s="234" t="s">
        <v>846</v>
      </c>
      <c r="M36" s="234"/>
      <c r="N36" s="234"/>
      <c r="O36" s="234"/>
      <c r="P36" s="234"/>
      <c r="Q36" s="234"/>
      <c r="R36" s="234"/>
      <c r="S36" s="234"/>
    </row>
    <row r="37" spans="2:19">
      <c r="B37" s="245"/>
      <c r="C37" s="246"/>
      <c r="D37" s="83"/>
      <c r="E37" s="245"/>
      <c r="F37" s="246"/>
      <c r="G37" s="245"/>
      <c r="H37" s="246"/>
      <c r="L37" s="234"/>
      <c r="M37" s="234"/>
      <c r="N37" s="234"/>
      <c r="O37" s="234"/>
      <c r="P37" s="234"/>
      <c r="Q37" s="234"/>
      <c r="R37" s="234"/>
      <c r="S37" s="234"/>
    </row>
    <row r="38" spans="2:19">
      <c r="B38" s="245"/>
      <c r="C38" s="246"/>
      <c r="D38" s="83"/>
      <c r="E38" s="245"/>
      <c r="F38" s="246"/>
      <c r="G38" s="245"/>
      <c r="H38" s="246"/>
      <c r="L38" s="234"/>
      <c r="M38" s="234"/>
      <c r="N38" s="234"/>
      <c r="O38" s="234"/>
      <c r="P38" s="234"/>
      <c r="Q38" s="234"/>
      <c r="R38" s="234"/>
      <c r="S38" s="234"/>
    </row>
    <row r="39" spans="2:19">
      <c r="B39" s="245"/>
      <c r="C39" s="246"/>
      <c r="D39" s="83"/>
      <c r="E39" s="245"/>
      <c r="F39" s="246"/>
      <c r="G39" s="245"/>
      <c r="H39" s="246"/>
      <c r="L39" s="234"/>
      <c r="M39" s="234"/>
      <c r="N39" s="234"/>
      <c r="O39" s="234"/>
      <c r="P39" s="234"/>
      <c r="Q39" s="234"/>
      <c r="R39" s="234"/>
      <c r="S39" s="234"/>
    </row>
    <row r="40" spans="2:19">
      <c r="B40" s="245"/>
      <c r="C40" s="246"/>
      <c r="D40" s="83"/>
      <c r="E40" s="245"/>
      <c r="F40" s="246"/>
      <c r="G40" s="245"/>
      <c r="H40" s="246"/>
    </row>
    <row r="41" spans="2:19">
      <c r="B41" s="245"/>
      <c r="C41" s="246"/>
      <c r="D41" s="83"/>
      <c r="E41" s="245"/>
      <c r="F41" s="246"/>
      <c r="G41" s="245"/>
      <c r="H41" s="246"/>
    </row>
    <row r="43" spans="2:19" ht="30.75" customHeight="1">
      <c r="B43" s="85">
        <v>8</v>
      </c>
      <c r="C43" s="252" t="s">
        <v>847</v>
      </c>
      <c r="D43" s="252"/>
      <c r="E43" s="252"/>
      <c r="F43" s="252"/>
      <c r="G43" s="252"/>
      <c r="H43" s="253"/>
    </row>
    <row r="44" spans="2:19">
      <c r="B44" s="86" t="s">
        <v>848</v>
      </c>
      <c r="C44" s="87"/>
      <c r="D44" s="70"/>
      <c r="E44" s="86" t="s">
        <v>849</v>
      </c>
      <c r="F44" s="87"/>
      <c r="G44" s="87"/>
      <c r="H44" s="70"/>
    </row>
    <row r="45" spans="2:19">
      <c r="B45" s="251"/>
      <c r="C45" s="247"/>
      <c r="D45" s="248"/>
      <c r="E45" s="251"/>
      <c r="F45" s="247"/>
      <c r="G45" s="247"/>
      <c r="H45" s="248"/>
    </row>
    <row r="46" spans="2:19">
      <c r="B46" s="86" t="s">
        <v>9</v>
      </c>
      <c r="C46" s="87"/>
      <c r="D46" s="70"/>
      <c r="E46" s="86" t="s">
        <v>850</v>
      </c>
      <c r="F46" s="87"/>
      <c r="G46" s="87"/>
      <c r="H46" s="70"/>
    </row>
    <row r="47" spans="2:19">
      <c r="B47" s="254"/>
      <c r="C47" s="255"/>
      <c r="D47" s="256"/>
      <c r="E47" s="251"/>
      <c r="F47" s="247"/>
      <c r="G47" s="247"/>
      <c r="H47" s="248"/>
    </row>
    <row r="48" spans="2:19">
      <c r="B48" s="86" t="s">
        <v>851</v>
      </c>
      <c r="C48" s="87"/>
      <c r="D48" s="70"/>
      <c r="E48" s="86" t="s">
        <v>852</v>
      </c>
      <c r="F48" s="87"/>
      <c r="G48" s="86" t="s">
        <v>13</v>
      </c>
      <c r="H48" s="70"/>
    </row>
    <row r="49" spans="2:8">
      <c r="B49" s="251"/>
      <c r="C49" s="247"/>
      <c r="D49" s="248"/>
      <c r="E49" s="251"/>
      <c r="F49" s="248"/>
      <c r="G49" s="251"/>
      <c r="H49" s="248"/>
    </row>
  </sheetData>
  <sheetProtection formatCells="0" selectLockedCells="1"/>
  <mergeCells count="99">
    <mergeCell ref="G39:H39"/>
    <mergeCell ref="B49:D49"/>
    <mergeCell ref="E49:F49"/>
    <mergeCell ref="G49:H49"/>
    <mergeCell ref="B40:C40"/>
    <mergeCell ref="E40:F40"/>
    <mergeCell ref="G40:H40"/>
    <mergeCell ref="B41:C41"/>
    <mergeCell ref="E41:F41"/>
    <mergeCell ref="G41:H41"/>
    <mergeCell ref="C43:H43"/>
    <mergeCell ref="B45:D45"/>
    <mergeCell ref="E45:H45"/>
    <mergeCell ref="B47:D47"/>
    <mergeCell ref="E47:H47"/>
    <mergeCell ref="L34:S34"/>
    <mergeCell ref="B35:C35"/>
    <mergeCell ref="E35:F35"/>
    <mergeCell ref="G35:H35"/>
    <mergeCell ref="B36:C36"/>
    <mergeCell ref="E36:F36"/>
    <mergeCell ref="G36:H36"/>
    <mergeCell ref="L36:S39"/>
    <mergeCell ref="B37:C37"/>
    <mergeCell ref="E37:F37"/>
    <mergeCell ref="G37:H37"/>
    <mergeCell ref="B38:C38"/>
    <mergeCell ref="E38:F38"/>
    <mergeCell ref="G38:H38"/>
    <mergeCell ref="B39:C39"/>
    <mergeCell ref="E39:F39"/>
    <mergeCell ref="B33:C33"/>
    <mergeCell ref="E33:F33"/>
    <mergeCell ref="G33:H33"/>
    <mergeCell ref="B34:C34"/>
    <mergeCell ref="E34:F34"/>
    <mergeCell ref="G34:H34"/>
    <mergeCell ref="B31:C31"/>
    <mergeCell ref="E31:F31"/>
    <mergeCell ref="G31:H31"/>
    <mergeCell ref="L31:S31"/>
    <mergeCell ref="B32:C32"/>
    <mergeCell ref="E32:F32"/>
    <mergeCell ref="G32:H32"/>
    <mergeCell ref="L32:S32"/>
    <mergeCell ref="B29:C29"/>
    <mergeCell ref="E29:F29"/>
    <mergeCell ref="G29:H29"/>
    <mergeCell ref="L29:S29"/>
    <mergeCell ref="B30:C30"/>
    <mergeCell ref="E30:F30"/>
    <mergeCell ref="G30:H30"/>
    <mergeCell ref="B27:C27"/>
    <mergeCell ref="E27:F27"/>
    <mergeCell ref="G27:H27"/>
    <mergeCell ref="L27:S27"/>
    <mergeCell ref="B28:C28"/>
    <mergeCell ref="E28:F28"/>
    <mergeCell ref="G28:H28"/>
    <mergeCell ref="B26:C26"/>
    <mergeCell ref="E26:F26"/>
    <mergeCell ref="G26:H26"/>
    <mergeCell ref="E18:H18"/>
    <mergeCell ref="C19:D19"/>
    <mergeCell ref="E19:H19"/>
    <mergeCell ref="C20:D20"/>
    <mergeCell ref="E24:F24"/>
    <mergeCell ref="G24:H24"/>
    <mergeCell ref="B25:C25"/>
    <mergeCell ref="E25:F25"/>
    <mergeCell ref="G25:H25"/>
    <mergeCell ref="L22:S25"/>
    <mergeCell ref="B23:C23"/>
    <mergeCell ref="E23:F23"/>
    <mergeCell ref="G23:H23"/>
    <mergeCell ref="B24:C24"/>
    <mergeCell ref="C14:D14"/>
    <mergeCell ref="E14:H14"/>
    <mergeCell ref="C15:D15"/>
    <mergeCell ref="E15:H15"/>
    <mergeCell ref="L15:S20"/>
    <mergeCell ref="C16:D16"/>
    <mergeCell ref="E16:H16"/>
    <mergeCell ref="C17:D17"/>
    <mergeCell ref="E17:H17"/>
    <mergeCell ref="C18:D18"/>
    <mergeCell ref="C8:D8"/>
    <mergeCell ref="F8:H8"/>
    <mergeCell ref="C9:D9"/>
    <mergeCell ref="F9:H9"/>
    <mergeCell ref="L9:S13"/>
    <mergeCell ref="F10:H10"/>
    <mergeCell ref="G12:H12"/>
    <mergeCell ref="K2:S2"/>
    <mergeCell ref="K4:S7"/>
    <mergeCell ref="C6:D6"/>
    <mergeCell ref="F6:H6"/>
    <mergeCell ref="C7:D7"/>
    <mergeCell ref="F7:H7"/>
  </mergeCells>
  <hyperlinks>
    <hyperlink ref="L32" r:id="rId1" xr:uid="{00000000-0004-0000-0300-000000000000}"/>
  </hyperlinks>
  <pageMargins left="0.7" right="0.7" top="0.75" bottom="0.75" header="0.3" footer="0.3"/>
  <pageSetup scale="85"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8"/>
  <sheetViews>
    <sheetView workbookViewId="0">
      <selection activeCell="B8" sqref="B8"/>
    </sheetView>
  </sheetViews>
  <sheetFormatPr defaultRowHeight="15"/>
  <cols>
    <col min="1" max="1" width="16" bestFit="1" customWidth="1"/>
  </cols>
  <sheetData>
    <row r="1" spans="1:2">
      <c r="A1" t="s">
        <v>381</v>
      </c>
      <c r="B1" s="126">
        <v>0.91</v>
      </c>
    </row>
    <row r="2" spans="1:2">
      <c r="A2" t="s">
        <v>382</v>
      </c>
      <c r="B2" s="126">
        <v>1</v>
      </c>
    </row>
    <row r="3" spans="1:2">
      <c r="A3" t="s">
        <v>383</v>
      </c>
      <c r="B3" s="126">
        <v>1.64</v>
      </c>
    </row>
    <row r="4" spans="1:2">
      <c r="A4" t="s">
        <v>384</v>
      </c>
      <c r="B4" s="126">
        <v>1.86</v>
      </c>
    </row>
    <row r="5" spans="1:2">
      <c r="A5" t="s">
        <v>385</v>
      </c>
      <c r="B5" s="126">
        <v>1.38</v>
      </c>
    </row>
    <row r="6" spans="1:2">
      <c r="A6" t="s">
        <v>386</v>
      </c>
      <c r="B6" s="126">
        <v>0.82</v>
      </c>
    </row>
    <row r="7" spans="1:2">
      <c r="A7" t="s">
        <v>387</v>
      </c>
      <c r="B7" s="126">
        <v>8.5999999999999993E-2</v>
      </c>
    </row>
    <row r="8" spans="1:2">
      <c r="A8" t="s">
        <v>1816</v>
      </c>
      <c r="B8" s="126">
        <v>0.93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D43"/>
  <sheetViews>
    <sheetView workbookViewId="0">
      <selection activeCell="B62" sqref="B62"/>
    </sheetView>
  </sheetViews>
  <sheetFormatPr defaultRowHeight="15"/>
  <cols>
    <col min="1" max="1" width="18.21875" bestFit="1" customWidth="1"/>
  </cols>
  <sheetData>
    <row r="1" spans="1:4" ht="16.5">
      <c r="A1" s="32" t="s">
        <v>592</v>
      </c>
      <c r="B1" s="32">
        <v>0</v>
      </c>
      <c r="D1" t="s">
        <v>18</v>
      </c>
    </row>
    <row r="2" spans="1:4" ht="16.5">
      <c r="A2" s="32" t="s">
        <v>701</v>
      </c>
      <c r="B2" s="32">
        <v>3.6200000000000003E-2</v>
      </c>
      <c r="D2" t="s">
        <v>18</v>
      </c>
    </row>
    <row r="3" spans="1:4" ht="16.5">
      <c r="A3" s="32" t="s">
        <v>388</v>
      </c>
      <c r="B3" s="32">
        <v>0.3705</v>
      </c>
      <c r="D3" t="s">
        <v>18</v>
      </c>
    </row>
    <row r="4" spans="1:4" ht="16.5">
      <c r="A4" s="32" t="s">
        <v>389</v>
      </c>
      <c r="B4" s="32">
        <v>0.42380000000000001</v>
      </c>
      <c r="D4" t="s">
        <v>18</v>
      </c>
    </row>
    <row r="5" spans="1:4" ht="16.5">
      <c r="A5" s="32" t="s">
        <v>390</v>
      </c>
      <c r="B5" s="32">
        <v>0.58340000000000003</v>
      </c>
      <c r="D5" t="s">
        <v>18</v>
      </c>
    </row>
    <row r="6" spans="1:4" ht="16.5">
      <c r="A6" s="32" t="s">
        <v>391</v>
      </c>
      <c r="B6" s="32">
        <v>0.70640000000000003</v>
      </c>
      <c r="D6" t="s">
        <v>18</v>
      </c>
    </row>
    <row r="7" spans="1:4" ht="16.5">
      <c r="A7" s="32" t="s">
        <v>392</v>
      </c>
      <c r="B7" s="32">
        <v>0.95120000000000005</v>
      </c>
      <c r="D7" t="s">
        <v>18</v>
      </c>
    </row>
    <row r="8" spans="1:4" ht="16.5">
      <c r="A8" s="32" t="s">
        <v>393</v>
      </c>
      <c r="B8" s="32">
        <v>0.52449999999999997</v>
      </c>
      <c r="D8" t="s">
        <v>18</v>
      </c>
    </row>
    <row r="9" spans="1:4" ht="16.5">
      <c r="A9" s="32" t="s">
        <v>394</v>
      </c>
      <c r="B9" s="32">
        <v>1.7333000000000001</v>
      </c>
      <c r="D9" t="s">
        <v>18</v>
      </c>
    </row>
    <row r="10" spans="1:4" ht="16.5">
      <c r="A10" s="32" t="s">
        <v>395</v>
      </c>
      <c r="B10" s="32">
        <v>2.3957999999999999</v>
      </c>
      <c r="D10" t="s">
        <v>18</v>
      </c>
    </row>
    <row r="11" spans="1:4" ht="16.5">
      <c r="A11" s="32" t="s">
        <v>396</v>
      </c>
      <c r="B11" s="32">
        <v>1.2161</v>
      </c>
      <c r="C11" t="s">
        <v>462</v>
      </c>
      <c r="D11" t="s">
        <v>17</v>
      </c>
    </row>
    <row r="12" spans="1:4" ht="16.5">
      <c r="A12" s="32" t="s">
        <v>397</v>
      </c>
      <c r="B12" s="32">
        <v>1.8811</v>
      </c>
      <c r="C12" t="s">
        <v>463</v>
      </c>
      <c r="D12" t="s">
        <v>17</v>
      </c>
    </row>
    <row r="13" spans="1:4" ht="16.5">
      <c r="A13" s="32" t="s">
        <v>699</v>
      </c>
      <c r="B13" s="32">
        <v>1.6127</v>
      </c>
      <c r="C13" t="s">
        <v>794</v>
      </c>
      <c r="D13" t="s">
        <v>17</v>
      </c>
    </row>
    <row r="14" spans="1:4" ht="16.5">
      <c r="A14" s="32" t="s">
        <v>399</v>
      </c>
      <c r="B14" s="32">
        <v>1.6127</v>
      </c>
      <c r="C14" t="s">
        <v>794</v>
      </c>
      <c r="D14" t="s">
        <v>17</v>
      </c>
    </row>
    <row r="15" spans="1:4" ht="16.5">
      <c r="A15" s="32" t="s">
        <v>210</v>
      </c>
      <c r="B15" s="32">
        <v>1.9112</v>
      </c>
      <c r="C15" t="s">
        <v>794</v>
      </c>
      <c r="D15" t="s">
        <v>17</v>
      </c>
    </row>
    <row r="16" spans="1:4" ht="16.5">
      <c r="A16" s="32" t="s">
        <v>400</v>
      </c>
      <c r="B16" s="32">
        <v>1.0527</v>
      </c>
      <c r="C16" t="s">
        <v>464</v>
      </c>
      <c r="D16" t="s">
        <v>17</v>
      </c>
    </row>
    <row r="17" spans="1:4" ht="16.5">
      <c r="A17" s="32" t="s">
        <v>401</v>
      </c>
      <c r="B17" s="32">
        <v>4.9211999999999998</v>
      </c>
      <c r="C17" t="s">
        <v>794</v>
      </c>
      <c r="D17" t="s">
        <v>17</v>
      </c>
    </row>
    <row r="18" spans="1:4" ht="16.5">
      <c r="A18" s="32" t="s">
        <v>402</v>
      </c>
      <c r="B18" s="32">
        <v>2.0613000000000001</v>
      </c>
      <c r="C18" t="s">
        <v>794</v>
      </c>
      <c r="D18" t="s">
        <v>17</v>
      </c>
    </row>
    <row r="19" spans="1:4" ht="16.5">
      <c r="A19" s="32" t="s">
        <v>1099</v>
      </c>
      <c r="B19" s="32">
        <v>1.6127</v>
      </c>
      <c r="C19" t="s">
        <v>794</v>
      </c>
      <c r="D19" t="s">
        <v>17</v>
      </c>
    </row>
    <row r="20" spans="1:4" ht="16.5">
      <c r="A20" s="32" t="s">
        <v>404</v>
      </c>
      <c r="B20" s="32">
        <v>2.8159000000000001</v>
      </c>
      <c r="C20" t="s">
        <v>794</v>
      </c>
      <c r="D20" t="s">
        <v>17</v>
      </c>
    </row>
    <row r="21" spans="1:4" ht="16.5">
      <c r="A21" s="32" t="s">
        <v>702</v>
      </c>
      <c r="B21" s="32">
        <v>1.6127</v>
      </c>
      <c r="C21" t="s">
        <v>462</v>
      </c>
      <c r="D21" t="s">
        <v>17</v>
      </c>
    </row>
    <row r="22" spans="1:4" ht="16.5">
      <c r="A22" s="32" t="s">
        <v>703</v>
      </c>
      <c r="B22" s="32">
        <v>1.6127</v>
      </c>
      <c r="C22" t="s">
        <v>794</v>
      </c>
      <c r="D22" t="s">
        <v>17</v>
      </c>
    </row>
    <row r="23" spans="1:4" ht="16.5">
      <c r="A23" s="32" t="s">
        <v>406</v>
      </c>
      <c r="B23" s="32">
        <v>1.8057000000000001</v>
      </c>
      <c r="C23" t="s">
        <v>794</v>
      </c>
      <c r="D23" t="s">
        <v>17</v>
      </c>
    </row>
    <row r="24" spans="1:4" ht="16.5">
      <c r="A24" s="32" t="s">
        <v>407</v>
      </c>
      <c r="B24" s="32">
        <v>1.8536999999999999</v>
      </c>
      <c r="C24" t="s">
        <v>794</v>
      </c>
      <c r="D24" t="s">
        <v>17</v>
      </c>
    </row>
    <row r="25" spans="1:4" ht="16.5">
      <c r="A25" s="32" t="s">
        <v>408</v>
      </c>
      <c r="B25" s="32">
        <v>1.4322999999999999</v>
      </c>
      <c r="C25" t="s">
        <v>462</v>
      </c>
      <c r="D25" t="s">
        <v>17</v>
      </c>
    </row>
    <row r="26" spans="1:4" ht="16.5">
      <c r="A26" s="32" t="s">
        <v>409</v>
      </c>
      <c r="B26" s="32">
        <v>2.0707</v>
      </c>
      <c r="C26" t="s">
        <v>462</v>
      </c>
      <c r="D26" t="s">
        <v>17</v>
      </c>
    </row>
    <row r="27" spans="1:4" ht="16.5">
      <c r="A27" s="32" t="s">
        <v>410</v>
      </c>
      <c r="B27" s="32">
        <v>2.3319999999999999</v>
      </c>
      <c r="C27" t="s">
        <v>794</v>
      </c>
      <c r="D27" t="s">
        <v>17</v>
      </c>
    </row>
    <row r="28" spans="1:4" ht="16.5">
      <c r="A28" s="32" t="s">
        <v>411</v>
      </c>
      <c r="B28" s="32">
        <v>2.1215999999999999</v>
      </c>
      <c r="C28" t="s">
        <v>462</v>
      </c>
      <c r="D28" t="s">
        <v>17</v>
      </c>
    </row>
    <row r="29" spans="1:4" ht="16.5">
      <c r="A29" s="32" t="s">
        <v>412</v>
      </c>
      <c r="B29" s="32">
        <v>2.1009000000000002</v>
      </c>
      <c r="C29" t="s">
        <v>794</v>
      </c>
      <c r="D29" t="s">
        <v>17</v>
      </c>
    </row>
    <row r="30" spans="1:4" ht="16.5">
      <c r="A30" s="32" t="s">
        <v>413</v>
      </c>
      <c r="B30" s="32">
        <v>1.6051</v>
      </c>
      <c r="C30" t="s">
        <v>794</v>
      </c>
      <c r="D30" t="s">
        <v>17</v>
      </c>
    </row>
    <row r="31" spans="1:4" ht="16.5">
      <c r="A31" s="32" t="s">
        <v>414</v>
      </c>
      <c r="B31" s="32">
        <v>1.2445999999999999</v>
      </c>
      <c r="C31" t="s">
        <v>794</v>
      </c>
      <c r="D31" t="s">
        <v>17</v>
      </c>
    </row>
    <row r="32" spans="1:4" ht="16.5">
      <c r="A32" s="32" t="s">
        <v>415</v>
      </c>
      <c r="B32" s="32">
        <v>1.9864999999999999</v>
      </c>
      <c r="C32" t="s">
        <v>465</v>
      </c>
      <c r="D32" t="s">
        <v>17</v>
      </c>
    </row>
    <row r="33" spans="1:4" ht="16.5">
      <c r="A33" s="32" t="s">
        <v>416</v>
      </c>
      <c r="B33" s="32">
        <v>1.5017</v>
      </c>
      <c r="C33" t="s">
        <v>465</v>
      </c>
      <c r="D33" t="s">
        <v>17</v>
      </c>
    </row>
    <row r="34" spans="1:4" ht="16.5">
      <c r="A34" s="32" t="s">
        <v>417</v>
      </c>
      <c r="B34" s="32">
        <v>1.8267</v>
      </c>
      <c r="C34" t="s">
        <v>465</v>
      </c>
      <c r="D34" t="s">
        <v>17</v>
      </c>
    </row>
    <row r="35" spans="1:4" ht="16.5">
      <c r="A35" s="32" t="s">
        <v>418</v>
      </c>
      <c r="B35" s="32">
        <v>1.6984999999999999</v>
      </c>
      <c r="C35" t="s">
        <v>465</v>
      </c>
      <c r="D35" t="s">
        <v>17</v>
      </c>
    </row>
    <row r="36" spans="1:4" ht="16.5">
      <c r="A36" s="32" t="s">
        <v>865</v>
      </c>
      <c r="B36" s="32">
        <v>1.3503000000000001</v>
      </c>
      <c r="C36" t="s">
        <v>465</v>
      </c>
      <c r="D36" t="s">
        <v>17</v>
      </c>
    </row>
    <row r="37" spans="1:4" ht="16.5">
      <c r="A37" s="32" t="s">
        <v>419</v>
      </c>
      <c r="B37" s="32">
        <v>1.6131</v>
      </c>
      <c r="C37" t="s">
        <v>465</v>
      </c>
      <c r="D37" t="s">
        <v>17</v>
      </c>
    </row>
    <row r="38" spans="1:4" ht="16.5">
      <c r="A38" s="32" t="s">
        <v>420</v>
      </c>
      <c r="B38" s="32">
        <v>1.6753</v>
      </c>
      <c r="C38" t="s">
        <v>465</v>
      </c>
      <c r="D38" t="s">
        <v>17</v>
      </c>
    </row>
    <row r="39" spans="1:4" ht="16.5">
      <c r="A39" s="32" t="s">
        <v>421</v>
      </c>
      <c r="B39" s="32">
        <v>2.9064000000000001</v>
      </c>
      <c r="C39" t="s">
        <v>465</v>
      </c>
      <c r="D39" t="s">
        <v>17</v>
      </c>
    </row>
    <row r="40" spans="1:4" ht="16.5">
      <c r="A40" s="32" t="s">
        <v>422</v>
      </c>
      <c r="B40" s="32">
        <v>1.8868</v>
      </c>
      <c r="C40" t="s">
        <v>465</v>
      </c>
      <c r="D40" t="s">
        <v>17</v>
      </c>
    </row>
    <row r="41" spans="1:4" ht="16.5">
      <c r="A41" s="32" t="s">
        <v>423</v>
      </c>
      <c r="B41" s="32">
        <v>0.76670000000000005</v>
      </c>
      <c r="C41" t="s">
        <v>465</v>
      </c>
      <c r="D41" t="s">
        <v>17</v>
      </c>
    </row>
    <row r="42" spans="1:4" ht="16.5">
      <c r="A42" s="32" t="s">
        <v>593</v>
      </c>
      <c r="B42" s="32">
        <v>2.1269999999999998</v>
      </c>
      <c r="C42" t="s">
        <v>465</v>
      </c>
      <c r="D42" t="s">
        <v>17</v>
      </c>
    </row>
    <row r="43" spans="1:4" ht="16.5">
      <c r="A43" s="32" t="s">
        <v>424</v>
      </c>
      <c r="B43" s="32">
        <v>1.8521000000000001</v>
      </c>
      <c r="C43" t="s">
        <v>465</v>
      </c>
      <c r="D43" t="s">
        <v>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68"/>
  <sheetViews>
    <sheetView workbookViewId="0">
      <selection activeCell="A38" sqref="A38"/>
    </sheetView>
  </sheetViews>
  <sheetFormatPr defaultRowHeight="15"/>
  <cols>
    <col min="1" max="1" width="18.21875" bestFit="1" customWidth="1"/>
  </cols>
  <sheetData>
    <row r="1" spans="1:2" ht="16.5">
      <c r="A1" s="32" t="s">
        <v>479</v>
      </c>
      <c r="B1" t="s">
        <v>461</v>
      </c>
    </row>
    <row r="2" spans="1:2">
      <c r="A2" s="31" t="s">
        <v>477</v>
      </c>
      <c r="B2" t="s">
        <v>478</v>
      </c>
    </row>
    <row r="3" spans="1:2">
      <c r="A3" s="31" t="s">
        <v>1207</v>
      </c>
      <c r="B3" t="s">
        <v>462</v>
      </c>
    </row>
    <row r="4" spans="1:2">
      <c r="A4" s="31" t="s">
        <v>1256</v>
      </c>
      <c r="B4" t="s">
        <v>462</v>
      </c>
    </row>
    <row r="5" spans="1:2">
      <c r="A5" s="31" t="s">
        <v>396</v>
      </c>
      <c r="B5" t="s">
        <v>462</v>
      </c>
    </row>
    <row r="6" spans="1:2">
      <c r="A6" s="31" t="s">
        <v>397</v>
      </c>
      <c r="B6" s="50" t="s">
        <v>794</v>
      </c>
    </row>
    <row r="7" spans="1:2">
      <c r="A7" s="31" t="s">
        <v>398</v>
      </c>
      <c r="B7" s="50" t="s">
        <v>794</v>
      </c>
    </row>
    <row r="8" spans="1:2">
      <c r="A8" s="31" t="s">
        <v>1208</v>
      </c>
      <c r="B8" t="s">
        <v>462</v>
      </c>
    </row>
    <row r="9" spans="1:2">
      <c r="A9" s="31" t="s">
        <v>399</v>
      </c>
      <c r="B9" t="s">
        <v>794</v>
      </c>
    </row>
    <row r="10" spans="1:2">
      <c r="A10" s="31" t="s">
        <v>1209</v>
      </c>
      <c r="B10" t="s">
        <v>462</v>
      </c>
    </row>
    <row r="11" spans="1:2">
      <c r="A11" s="31" t="s">
        <v>712</v>
      </c>
      <c r="B11" t="s">
        <v>462</v>
      </c>
    </row>
    <row r="12" spans="1:2">
      <c r="A12" s="31" t="s">
        <v>210</v>
      </c>
      <c r="B12" t="s">
        <v>794</v>
      </c>
    </row>
    <row r="13" spans="1:2">
      <c r="A13" s="31" t="s">
        <v>1210</v>
      </c>
    </row>
    <row r="14" spans="1:2">
      <c r="A14" s="31" t="s">
        <v>400</v>
      </c>
      <c r="B14" t="s">
        <v>464</v>
      </c>
    </row>
    <row r="15" spans="1:2">
      <c r="A15" s="31" t="s">
        <v>1211</v>
      </c>
      <c r="B15" t="s">
        <v>462</v>
      </c>
    </row>
    <row r="16" spans="1:2">
      <c r="A16" s="31" t="s">
        <v>1212</v>
      </c>
      <c r="B16" t="s">
        <v>462</v>
      </c>
    </row>
    <row r="17" spans="1:2">
      <c r="A17" s="31" t="s">
        <v>1213</v>
      </c>
      <c r="B17" t="s">
        <v>794</v>
      </c>
    </row>
    <row r="18" spans="1:2">
      <c r="A18" s="31" t="s">
        <v>682</v>
      </c>
      <c r="B18" t="s">
        <v>794</v>
      </c>
    </row>
    <row r="19" spans="1:2">
      <c r="A19" s="31" t="s">
        <v>1214</v>
      </c>
      <c r="B19" t="s">
        <v>462</v>
      </c>
    </row>
    <row r="20" spans="1:2">
      <c r="A20" s="31" t="s">
        <v>911</v>
      </c>
      <c r="B20" t="s">
        <v>794</v>
      </c>
    </row>
    <row r="21" spans="1:2">
      <c r="A21" s="31" t="s">
        <v>1215</v>
      </c>
      <c r="B21" t="s">
        <v>794</v>
      </c>
    </row>
    <row r="22" spans="1:2">
      <c r="A22" s="31" t="s">
        <v>401</v>
      </c>
      <c r="B22" t="s">
        <v>794</v>
      </c>
    </row>
    <row r="23" spans="1:2">
      <c r="A23" s="31" t="s">
        <v>402</v>
      </c>
      <c r="B23" t="s">
        <v>794</v>
      </c>
    </row>
    <row r="24" spans="1:2">
      <c r="A24" s="31" t="s">
        <v>403</v>
      </c>
      <c r="B24" t="s">
        <v>794</v>
      </c>
    </row>
    <row r="25" spans="1:2">
      <c r="A25" s="31" t="s">
        <v>404</v>
      </c>
      <c r="B25" t="s">
        <v>794</v>
      </c>
    </row>
    <row r="26" spans="1:2">
      <c r="A26" s="31" t="s">
        <v>1216</v>
      </c>
      <c r="B26" t="s">
        <v>462</v>
      </c>
    </row>
    <row r="27" spans="1:2">
      <c r="A27" s="31" t="s">
        <v>1217</v>
      </c>
      <c r="B27" t="s">
        <v>462</v>
      </c>
    </row>
    <row r="28" spans="1:2">
      <c r="A28" s="31" t="s">
        <v>405</v>
      </c>
      <c r="B28" t="s">
        <v>794</v>
      </c>
    </row>
    <row r="29" spans="1:2">
      <c r="A29" s="31" t="s">
        <v>294</v>
      </c>
      <c r="B29" t="s">
        <v>794</v>
      </c>
    </row>
    <row r="30" spans="1:2">
      <c r="A30" s="31" t="s">
        <v>1218</v>
      </c>
      <c r="B30" t="s">
        <v>462</v>
      </c>
    </row>
    <row r="31" spans="1:2">
      <c r="A31" s="31" t="s">
        <v>924</v>
      </c>
      <c r="B31" t="s">
        <v>462</v>
      </c>
    </row>
    <row r="32" spans="1:2">
      <c r="A32" s="31" t="s">
        <v>406</v>
      </c>
      <c r="B32" t="s">
        <v>794</v>
      </c>
    </row>
    <row r="33" spans="1:2">
      <c r="A33" s="31" t="s">
        <v>302</v>
      </c>
      <c r="B33" t="s">
        <v>462</v>
      </c>
    </row>
    <row r="34" spans="1:2">
      <c r="A34" s="31" t="s">
        <v>407</v>
      </c>
      <c r="B34" t="s">
        <v>794</v>
      </c>
    </row>
    <row r="35" spans="1:2">
      <c r="A35" s="31" t="s">
        <v>408</v>
      </c>
      <c r="B35" t="s">
        <v>462</v>
      </c>
    </row>
    <row r="36" spans="1:2">
      <c r="A36" s="31" t="s">
        <v>717</v>
      </c>
      <c r="B36" t="s">
        <v>462</v>
      </c>
    </row>
    <row r="37" spans="1:2">
      <c r="A37" s="100" t="s">
        <v>1821</v>
      </c>
      <c r="B37" s="50" t="s">
        <v>462</v>
      </c>
    </row>
    <row r="38" spans="1:2">
      <c r="A38" s="31" t="s">
        <v>1219</v>
      </c>
      <c r="B38" t="s">
        <v>794</v>
      </c>
    </row>
    <row r="39" spans="1:2">
      <c r="A39" s="31" t="s">
        <v>303</v>
      </c>
      <c r="B39" t="s">
        <v>462</v>
      </c>
    </row>
    <row r="40" spans="1:2">
      <c r="A40" s="31" t="s">
        <v>304</v>
      </c>
      <c r="B40" t="s">
        <v>465</v>
      </c>
    </row>
    <row r="41" spans="1:2">
      <c r="A41" s="31" t="s">
        <v>1220</v>
      </c>
      <c r="B41" t="s">
        <v>462</v>
      </c>
    </row>
    <row r="42" spans="1:2">
      <c r="A42" s="31" t="s">
        <v>1221</v>
      </c>
      <c r="B42" t="s">
        <v>794</v>
      </c>
    </row>
    <row r="43" spans="1:2">
      <c r="A43" s="31" t="s">
        <v>409</v>
      </c>
      <c r="B43" s="50" t="s">
        <v>794</v>
      </c>
    </row>
    <row r="44" spans="1:2">
      <c r="A44" s="31" t="s">
        <v>1222</v>
      </c>
      <c r="B44" t="s">
        <v>462</v>
      </c>
    </row>
    <row r="45" spans="1:2">
      <c r="A45" s="31" t="s">
        <v>1223</v>
      </c>
      <c r="B45" t="s">
        <v>462</v>
      </c>
    </row>
    <row r="46" spans="1:2">
      <c r="A46" s="31" t="s">
        <v>872</v>
      </c>
      <c r="B46" t="s">
        <v>462</v>
      </c>
    </row>
    <row r="47" spans="1:2">
      <c r="A47" s="31" t="s">
        <v>1224</v>
      </c>
      <c r="B47" t="s">
        <v>462</v>
      </c>
    </row>
    <row r="48" spans="1:2">
      <c r="A48" s="31" t="s">
        <v>700</v>
      </c>
      <c r="B48" t="s">
        <v>794</v>
      </c>
    </row>
    <row r="49" spans="1:2">
      <c r="A49" s="31" t="s">
        <v>410</v>
      </c>
      <c r="B49" t="s">
        <v>794</v>
      </c>
    </row>
    <row r="50" spans="1:2">
      <c r="A50" s="31" t="s">
        <v>1225</v>
      </c>
    </row>
    <row r="51" spans="1:2">
      <c r="A51" s="31" t="s">
        <v>1226</v>
      </c>
      <c r="B51" t="s">
        <v>794</v>
      </c>
    </row>
    <row r="52" spans="1:2">
      <c r="A52" s="31" t="s">
        <v>1227</v>
      </c>
      <c r="B52" t="s">
        <v>462</v>
      </c>
    </row>
    <row r="53" spans="1:2">
      <c r="A53" s="31" t="s">
        <v>411</v>
      </c>
      <c r="B53" t="s">
        <v>462</v>
      </c>
    </row>
    <row r="54" spans="1:2">
      <c r="A54" s="31" t="s">
        <v>412</v>
      </c>
      <c r="B54" t="s">
        <v>794</v>
      </c>
    </row>
    <row r="55" spans="1:2">
      <c r="A55" s="31" t="s">
        <v>1228</v>
      </c>
    </row>
    <row r="56" spans="1:2">
      <c r="A56" s="31" t="s">
        <v>1229</v>
      </c>
      <c r="B56" t="s">
        <v>794</v>
      </c>
    </row>
    <row r="57" spans="1:2">
      <c r="A57" s="31" t="s">
        <v>348</v>
      </c>
      <c r="B57" t="s">
        <v>462</v>
      </c>
    </row>
    <row r="58" spans="1:2">
      <c r="A58" s="31" t="s">
        <v>995</v>
      </c>
      <c r="B58" t="s">
        <v>462</v>
      </c>
    </row>
    <row r="59" spans="1:2">
      <c r="A59" s="31" t="s">
        <v>1230</v>
      </c>
      <c r="B59" t="s">
        <v>462</v>
      </c>
    </row>
    <row r="60" spans="1:2">
      <c r="A60" s="31" t="s">
        <v>349</v>
      </c>
      <c r="B60" t="s">
        <v>462</v>
      </c>
    </row>
    <row r="61" spans="1:2">
      <c r="A61" s="31" t="s">
        <v>1231</v>
      </c>
      <c r="B61" t="s">
        <v>462</v>
      </c>
    </row>
    <row r="62" spans="1:2">
      <c r="A62" s="100" t="s">
        <v>1766</v>
      </c>
      <c r="B62" s="50" t="s">
        <v>462</v>
      </c>
    </row>
    <row r="63" spans="1:2">
      <c r="A63" s="31" t="s">
        <v>414</v>
      </c>
      <c r="B63" t="s">
        <v>794</v>
      </c>
    </row>
    <row r="64" spans="1:2">
      <c r="A64" s="31" t="s">
        <v>1232</v>
      </c>
      <c r="B64" t="s">
        <v>465</v>
      </c>
    </row>
    <row r="65" spans="1:2">
      <c r="A65" s="31" t="s">
        <v>365</v>
      </c>
      <c r="B65" t="s">
        <v>462</v>
      </c>
    </row>
    <row r="66" spans="1:2">
      <c r="A66" s="31" t="s">
        <v>1233</v>
      </c>
      <c r="B66" t="s">
        <v>462</v>
      </c>
    </row>
    <row r="67" spans="1:2">
      <c r="A67" s="31" t="s">
        <v>1234</v>
      </c>
      <c r="B67" t="s">
        <v>462</v>
      </c>
    </row>
    <row r="68" spans="1:2">
      <c r="A68" s="31" t="s">
        <v>1235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21</vt:i4>
      </vt:variant>
    </vt:vector>
  </HeadingPairs>
  <TitlesOfParts>
    <vt:vector size="40" baseType="lpstr">
      <vt:lpstr>GENERAL APP</vt:lpstr>
      <vt:lpstr>Alcohol Base</vt:lpstr>
      <vt:lpstr>Sheet1</vt:lpstr>
      <vt:lpstr>Dropdown</vt:lpstr>
      <vt:lpstr>Tab # 2 Organic Definition</vt:lpstr>
      <vt:lpstr>Origin Declaration</vt:lpstr>
      <vt:lpstr>Currency</vt:lpstr>
      <vt:lpstr>Freight Point</vt:lpstr>
      <vt:lpstr>Country</vt:lpstr>
      <vt:lpstr>Product Department</vt:lpstr>
      <vt:lpstr>Product Type</vt:lpstr>
      <vt:lpstr>Markup</vt:lpstr>
      <vt:lpstr>Wine Style</vt:lpstr>
      <vt:lpstr>Duty</vt:lpstr>
      <vt:lpstr>Bottle Deposit</vt:lpstr>
      <vt:lpstr>Listing Type</vt:lpstr>
      <vt:lpstr>Region</vt:lpstr>
      <vt:lpstr>Sub Region</vt:lpstr>
      <vt:lpstr>Attributes</vt:lpstr>
      <vt:lpstr>Attributes</vt:lpstr>
      <vt:lpstr>BottleDeposit</vt:lpstr>
      <vt:lpstr>Country</vt:lpstr>
      <vt:lpstr>Currency</vt:lpstr>
      <vt:lpstr>deposit</vt:lpstr>
      <vt:lpstr>Country!FreightPoint</vt:lpstr>
      <vt:lpstr>FreightPoint</vt:lpstr>
      <vt:lpstr>'Listing Type'!ListingType</vt:lpstr>
      <vt:lpstr>ListingType</vt:lpstr>
      <vt:lpstr>'GENERAL APP'!Print_Area</vt:lpstr>
      <vt:lpstr>'Origin Declaration'!Print_Area</vt:lpstr>
      <vt:lpstr>Duty!Print_Titles</vt:lpstr>
      <vt:lpstr>'GENERAL APP'!Print_Titles</vt:lpstr>
      <vt:lpstr>ProductClass</vt:lpstr>
      <vt:lpstr>'Product Type'!ProductType</vt:lpstr>
      <vt:lpstr>ProductType</vt:lpstr>
      <vt:lpstr>Region</vt:lpstr>
      <vt:lpstr>Style</vt:lpstr>
      <vt:lpstr>Subregion</vt:lpstr>
      <vt:lpstr>Type_of_Application</vt:lpstr>
      <vt:lpstr>Winestyle</vt:lpstr>
    </vt:vector>
  </TitlesOfParts>
  <Company>Newfoundland Liquor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Simms</dc:creator>
  <cp:lastModifiedBy>Taylor, Wanda</cp:lastModifiedBy>
  <cp:lastPrinted>2025-07-22T13:26:16Z</cp:lastPrinted>
  <dcterms:created xsi:type="dcterms:W3CDTF">2003-04-02T20:05:18Z</dcterms:created>
  <dcterms:modified xsi:type="dcterms:W3CDTF">2026-06-16T13:49:02Z</dcterms:modified>
</cp:coreProperties>
</file>